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fileSharing readOnlyRecommended="1"/>
  <workbookPr filterPrivacy="1" codeName="ThisWorkbook" defaultThemeVersion="124226"/>
  <xr:revisionPtr revIDLastSave="0" documentId="13_ncr:1_{586F5D9E-3158-45BD-AAE7-0E4D08169EE0}" xr6:coauthVersionLast="47" xr6:coauthVersionMax="47" xr10:uidLastSave="{00000000-0000-0000-0000-000000000000}"/>
  <bookViews>
    <workbookView xWindow="-120" yWindow="-16320" windowWidth="29040" windowHeight="15720" tabRatio="844" activeTab="5"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externalReferences>
    <externalReference r:id="rId16"/>
  </externalReference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Import'!$A$2:$H$71</definedName>
    <definedName name="_xlnm.Print_Area" localSheetId="4">'Annex 2b Export'!$A$2:$H$45</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Costs'!$A$2:$G$165</definedName>
    <definedName name="_xlnm.Print_Area" localSheetId="10">'Nodal prices'!$A$2:$D$4</definedName>
    <definedName name="_xlnm.Print_Titles" localSheetId="1">'Annex 1 LV, HV and UMS charges'!$2:$11</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Titles" localSheetId="2" hidden="1">'Annex 2 Designated EHV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24" l="1"/>
  <c r="B36" i="24"/>
  <c r="B35" i="24"/>
  <c r="B34" i="24"/>
  <c r="B33" i="24"/>
  <c r="B32" i="24"/>
  <c r="B31" i="24"/>
  <c r="B30" i="24"/>
  <c r="B29" i="24"/>
  <c r="B23" i="24"/>
  <c r="B18" i="24"/>
  <c r="B13" i="24"/>
  <c r="B12" i="24"/>
  <c r="B7" i="24"/>
  <c r="A2" i="24"/>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5" i="19"/>
  <c r="P5" i="23" l="1"/>
  <c r="O5" i="23"/>
  <c r="N5" i="23"/>
  <c r="M5" i="23"/>
  <c r="L5" i="23"/>
  <c r="K5" i="23"/>
  <c r="J5" i="23"/>
  <c r="I5" i="23"/>
  <c r="A17" i="23"/>
  <c r="A4" i="23"/>
  <c r="A3" i="22"/>
  <c r="A24" i="21"/>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S10" i="18" l="1"/>
  <c r="N10" i="18" l="1"/>
  <c r="N18" i="18" s="1"/>
  <c r="T10" i="18"/>
  <c r="T18" i="18" s="1"/>
  <c r="P10" i="18"/>
  <c r="P18" i="18" s="1"/>
  <c r="R10" i="18"/>
  <c r="R17" i="18" s="1"/>
  <c r="M10" i="18"/>
  <c r="M17" i="18" s="1"/>
  <c r="O10" i="18"/>
  <c r="O17" i="18" s="1"/>
  <c r="Q10" i="18"/>
  <c r="Q17" i="18" s="1"/>
  <c r="S17" i="18"/>
  <c r="S18" i="18"/>
  <c r="T17" i="18" l="1"/>
  <c r="N21" i="18" s="1"/>
  <c r="O18" i="18"/>
  <c r="R18" i="18"/>
  <c r="N17" i="18"/>
  <c r="P17" i="18"/>
  <c r="M18" i="18"/>
  <c r="Q18" i="18"/>
  <c r="M22" i="18" l="1"/>
  <c r="N22" i="18"/>
  <c r="M21" i="18"/>
  <c r="A2" i="7" l="1"/>
  <c r="A2" i="14" l="1"/>
  <c r="A2" i="13"/>
  <c r="A2" i="12"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<sst xmlns="http://schemas.openxmlformats.org/spreadsheetml/2006/main" count="2483" uniqueCount="791">
  <si>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</si>
  <si>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</si>
  <si>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</si>
  <si>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</si>
  <si>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</si>
  <si>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</si>
  <si>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</si>
  <si>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</si>
  <si>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</si>
  <si>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</si>
  <si>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</si>
  <si>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</si>
  <si>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</si>
  <si>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</si>
  <si>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</si>
  <si>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</si>
  <si>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</si>
  <si>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</si>
  <si>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</si>
  <si>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</si>
  <si>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</si>
  <si>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</si>
  <si>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</si>
  <si>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</si>
  <si>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</si>
  <si>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</si>
  <si>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</si>
  <si>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</si>
  <si>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</si>
  <si>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</si>
  <si>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</si>
  <si>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</si>
  <si>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</si>
  <si>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</si>
  <si>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</si>
  <si>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</si>
  <si>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</si>
  <si>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</si>
  <si>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</si>
  <si>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</si>
  <si>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to 19:30</t>
  </si>
  <si>
    <t>08:00 to 16:00
19:30 to 22:00</t>
  </si>
  <si>
    <t>00:00 to 08:00
22:00 to 24:00</t>
  </si>
  <si>
    <t>Monday to Friday 
(Including Bank Holidays)
November to February Inclusive</t>
  </si>
  <si>
    <t>Saturday and Sunday
All Year</t>
  </si>
  <si>
    <t>00:00 to 24:00</t>
  </si>
  <si>
    <t>Monday to Friday 
(Including Bank Holidays)
April to October Inclusive and March</t>
  </si>
  <si>
    <t>08:00 to 22:00</t>
  </si>
  <si>
    <t>Notes</t>
  </si>
  <si>
    <t>All the above times are in UK Clock time</t>
  </si>
  <si>
    <t>Saturday and Sunday
All year</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</si>
  <si>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</si>
  <si>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</si>
  <si>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</si>
  <si>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</si>
  <si>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</si>
  <si>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</si>
  <si>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</si>
  <si>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</si>
  <si>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</si>
  <si>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</si>
  <si>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</si>
  <si>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0, 1, 2</t>
  </si>
  <si>
    <t>Domestic Aggregated (Related MPAN)</t>
  </si>
  <si>
    <t>0, 3, 4, 5-8</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</si>
  <si>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</si>
  <si>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</si>
  <si>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</si>
  <si>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</si>
  <si>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</si>
  <si>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</si>
  <si>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</si>
  <si>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</si>
  <si>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</si>
  <si>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</si>
  <si>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</si>
  <si>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</si>
  <si>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</si>
  <si>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</si>
  <si>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</si>
  <si>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</si>
  <si>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</si>
  <si>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0, 1, 8</t>
  </si>
  <si>
    <t>LV Generation Aggregated</t>
  </si>
  <si>
    <t>LV Sub Generation Aggregated</t>
  </si>
  <si>
    <t>LV Generation Site Specific</t>
  </si>
  <si>
    <t>LV Generation Site Specific no RP charge</t>
  </si>
  <si>
    <t>LV Sub Generation Site Specific</t>
  </si>
  <si>
    <t>LV Sub Generation Site Specific no RP charge</t>
  </si>
  <si>
    <t/>
  </si>
  <si>
    <t>HV Generation Site Specific</t>
  </si>
  <si>
    <t>HV Generation Site Specific no RP charge</t>
  </si>
  <si>
    <t>Note: The list of MPANs / MSIDs provided may be incomplete; the DNO reserves the right to apply the listed charges to any other MPANs / MSIDs associated with the site.</t>
  </si>
  <si>
    <t>Time Periods for Designated EHV Properties</t>
  </si>
  <si>
    <t>Super Red Time Band</t>
  </si>
  <si>
    <t>1600 - 1930</t>
  </si>
  <si>
    <t>Import
Unique Identifier</t>
  </si>
  <si>
    <t>LLFC</t>
  </si>
  <si>
    <t>Import MPANs/MSIDs</t>
  </si>
  <si>
    <t>Export Unique Identifier</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</si>
  <si>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</si>
  <si>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</si>
  <si>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</si>
  <si>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</si>
  <si>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</si>
  <si>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</si>
  <si>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</si>
  <si>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</si>
  <si>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</si>
  <si>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</si>
  <si>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</si>
  <si>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F54</t>
  </si>
  <si>
    <t>FE7</t>
  </si>
  <si>
    <t>EHV Site Specific (LLFC F54 &amp; FE7)</t>
  </si>
  <si>
    <t>No residual</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</si>
  <si>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</si>
  <si>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EHV Site Specific (LLFC F54)</t>
  </si>
  <si>
    <t>Export
Unique Identifier</t>
  </si>
  <si>
    <t>EHV Site Specific (LLFC FE7)</t>
  </si>
  <si>
    <t>NHH preserved charges/additional LLFCs</t>
  </si>
  <si>
    <t>Unit charge 1
(NHH)
p/kWh</t>
  </si>
  <si>
    <t>Unit charge 2
(NHH)
p/kWh</t>
  </si>
  <si>
    <t>Notes:</t>
  </si>
  <si>
    <t>HH preserved charges/additional LLFCs</t>
  </si>
  <si>
    <t>Red/black charge (HH)
p/kWh</t>
  </si>
  <si>
    <t>Amber/yellow charge (HH)
p/kWh</t>
  </si>
  <si>
    <t>Green charge (HH)
p/kWh</t>
  </si>
  <si>
    <t>Unique billing identifier</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</si>
  <si>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</si>
  <si>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</si>
  <si>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</si>
  <si>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</si>
  <si>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</si>
  <si>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</si>
  <si>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</si>
  <si>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</si>
  <si>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0, 8</t>
  </si>
  <si>
    <t>LDNO LV: LV Generation Site Specific</t>
  </si>
  <si>
    <t>LDNO HV: Domestic Aggregated (Related MPAN)</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</si>
  <si>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</si>
  <si>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</si>
  <si>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</si>
  <si>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</si>
  <si>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</si>
  <si>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</si>
  <si>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</si>
  <si>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</si>
  <si>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</si>
  <si>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</si>
  <si>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</si>
  <si>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</si>
  <si>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</si>
  <si>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</si>
  <si>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</si>
  <si>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</si>
  <si>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</si>
  <si>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</si>
  <si>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</si>
  <si>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</si>
  <si>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</si>
  <si>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</si>
  <si>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</si>
  <si>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</si>
  <si>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</si>
  <si>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</si>
  <si>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</si>
  <si>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</si>
  <si>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</si>
  <si>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</si>
  <si>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</si>
  <si>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</si>
  <si>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</si>
  <si>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</si>
  <si>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</si>
  <si>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</si>
  <si>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</si>
  <si>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</si>
  <si>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</si>
  <si>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</si>
  <si>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</si>
  <si>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</si>
  <si>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</si>
  <si>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</si>
  <si>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</si>
  <si>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</si>
  <si>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</si>
  <si>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</si>
  <si>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</si>
  <si>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</si>
  <si>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</si>
  <si>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</si>
  <si>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</si>
  <si>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</si>
  <si>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</si>
  <si>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</si>
  <si>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</si>
  <si>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</si>
  <si>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</si>
  <si>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</si>
  <si>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</si>
  <si>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</si>
  <si>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</si>
  <si>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</si>
  <si>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</si>
  <si>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</si>
  <si>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</si>
  <si>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</si>
  <si>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</si>
  <si>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</si>
  <si>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</si>
  <si>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</si>
  <si>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</si>
  <si>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</si>
  <si>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</si>
  <si>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</si>
  <si>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</si>
  <si>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</si>
  <si>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</si>
  <si>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</si>
  <si>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</si>
  <si>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</si>
  <si>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</si>
  <si>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</si>
  <si>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</si>
  <si>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</si>
  <si>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</si>
  <si>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</si>
  <si>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</si>
  <si>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</si>
  <si>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</si>
  <si>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</si>
  <si>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</si>
  <si>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</si>
  <si>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</si>
  <si>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</si>
  <si>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</si>
  <si>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</si>
  <si>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</si>
  <si>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</si>
  <si>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</si>
  <si>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</si>
  <si>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</si>
  <si>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</si>
  <si>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</si>
  <si>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</si>
  <si>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</si>
  <si>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</si>
  <si>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</si>
  <si>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</si>
  <si>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</si>
  <si>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</si>
  <si>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</si>
  <si>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</si>
  <si>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</si>
  <si>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</si>
  <si>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</si>
  <si>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</si>
  <si>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</si>
  <si>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</si>
  <si>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</si>
  <si>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</si>
  <si>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</si>
  <si>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</si>
  <si>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</si>
  <si>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</si>
  <si>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</si>
  <si>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</si>
  <si>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</si>
  <si>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</si>
  <si>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</si>
  <si>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</si>
  <si>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</si>
  <si>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</si>
  <si>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</si>
  <si>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</si>
  <si>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</si>
  <si>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</si>
  <si>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t>
  </si>
  <si>
    <t>Metered voltage</t>
  </si>
  <si>
    <t>Associated LLFC</t>
  </si>
  <si>
    <t>EHV site specific LLFs</t>
  </si>
  <si>
    <t>Demand</t>
  </si>
  <si>
    <t>Site</t>
  </si>
  <si>
    <t>Generation</t>
  </si>
  <si>
    <t>Page left intentionally blank - see 4.10</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</si>
  <si>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</si>
  <si>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</si>
  <si>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</si>
  <si>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</si>
  <si>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</si>
  <si>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</si>
  <si>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</si>
  <si>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</si>
  <si>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</si>
  <si>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</si>
  <si>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</si>
  <si>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</si>
  <si>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</si>
  <si>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New or Amended Charges for Designated EHV Properties can be found in the relevant 'Addendum' spreadsheet published on our website, as updated from time to time.</t>
  </si>
  <si>
    <t>Open LLFCs / LDNO unique billing identifier</t>
  </si>
  <si>
    <t>Supplier of Last Resort 
Fixed charge adder*
p/MPAN/day</t>
  </si>
  <si>
    <t>Eligible Bad Debt
Fixed charge adder***
p/MPAN/day</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</si>
  <si>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</si>
  <si>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</si>
  <si>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</si>
  <si>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</si>
  <si>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</si>
  <si>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</si>
  <si>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</si>
  <si>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</si>
  <si>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</si>
  <si>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</si>
  <si>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</si>
  <si>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</si>
  <si>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</si>
  <si>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</si>
  <si>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</si>
  <si>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</si>
  <si>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</si>
  <si>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</si>
  <si>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</si>
  <si>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</si>
  <si>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</si>
  <si>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</si>
  <si>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</si>
  <si>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</si>
  <si>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</si>
  <si>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</si>
  <si>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</si>
  <si>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</si>
  <si>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</si>
  <si>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</si>
  <si>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</si>
  <si>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</si>
  <si>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</si>
  <si>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</si>
  <si>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</si>
  <si>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</si>
  <si>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</si>
  <si>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</si>
  <si>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</si>
  <si>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</si>
  <si>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</si>
  <si>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</si>
  <si>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</si>
  <si>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</si>
  <si>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</si>
  <si>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</si>
  <si>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</si>
  <si>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</si>
  <si>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</si>
  <si>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</si>
  <si>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</si>
  <si>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</si>
  <si>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</si>
  <si>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</si>
  <si>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</si>
  <si>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</si>
  <si>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</si>
  <si>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</si>
  <si>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</si>
  <si>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</si>
  <si>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</si>
  <si>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</si>
  <si>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</si>
  <si>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</si>
  <si>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</si>
  <si>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</si>
  <si>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</si>
  <si>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</si>
  <si>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</si>
  <si>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</si>
  <si>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</si>
  <si>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</si>
  <si>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</si>
  <si>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</si>
  <si>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</si>
  <si>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</si>
  <si>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</si>
  <si>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</si>
  <si>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</si>
  <si>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</si>
  <si>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</si>
  <si>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</si>
  <si>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</si>
  <si>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</si>
  <si>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</si>
  <si>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</si>
  <si>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</si>
  <si>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</si>
  <si>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</si>
  <si>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</si>
  <si>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</si>
  <si>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</si>
  <si>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</si>
  <si>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</si>
  <si>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</si>
  <si>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</si>
  <si>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</si>
  <si>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</si>
  <si>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</si>
  <si>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</si>
  <si>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</si>
  <si>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</si>
  <si>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</si>
  <si>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</si>
  <si>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</si>
  <si>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</si>
  <si>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</si>
  <si>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</si>
  <si>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</si>
  <si>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</si>
  <si>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</si>
  <si>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</si>
  <si>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</si>
  <si>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</si>
  <si>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</si>
  <si>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</si>
  <si>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</si>
  <si>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</si>
  <si>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</si>
  <si>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</si>
  <si>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</si>
  <si>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</si>
  <si>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</si>
  <si>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</si>
  <si>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</si>
  <si>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</si>
  <si>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</si>
  <si>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</si>
  <si>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</si>
  <si>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</si>
  <si>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</si>
  <si>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</si>
  <si>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</si>
  <si>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</si>
  <si>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</si>
  <si>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</si>
  <si>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</si>
  <si>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</si>
  <si>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</si>
  <si>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</si>
  <si>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</si>
  <si>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</si>
  <si>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</si>
  <si>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</si>
  <si>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</si>
  <si>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</si>
  <si>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</si>
  <si>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</si>
  <si>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</si>
  <si>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</si>
  <si>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</si>
  <si>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</si>
  <si>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</si>
  <si>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</si>
  <si>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</si>
  <si>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</si>
  <si>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</si>
  <si>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</si>
  <si>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</si>
  <si>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</si>
  <si>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</si>
  <si>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</si>
  <si>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</si>
  <si>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</si>
  <si>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</si>
  <si>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</si>
  <si>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</si>
  <si>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</si>
  <si>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</si>
  <si>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</si>
  <si>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</si>
  <si>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</si>
  <si>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</si>
  <si>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</si>
  <si>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</si>
  <si>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</si>
  <si>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</si>
  <si>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</si>
  <si>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</si>
  <si>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</si>
  <si>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</si>
  <si>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</si>
  <si>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</si>
  <si>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</si>
  <si>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</si>
  <si>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</si>
  <si>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</si>
  <si>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</si>
  <si>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</si>
  <si>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</si>
  <si>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</si>
  <si>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</si>
  <si>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</si>
  <si>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</si>
  <si>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</si>
  <si>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</si>
  <si>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</si>
  <si>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</si>
  <si>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</si>
  <si>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</si>
  <si>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</si>
  <si>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</si>
  <si>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</si>
  <si>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</si>
  <si>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</si>
  <si>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</si>
  <si>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</si>
  <si>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</si>
  <si>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</si>
  <si>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</si>
  <si>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</si>
  <si>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</si>
  <si>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</si>
  <si>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</si>
  <si>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</si>
  <si>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</si>
  <si>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</si>
  <si>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</si>
  <si>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</si>
  <si>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</si>
  <si>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</si>
  <si>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</si>
  <si>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</si>
  <si>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</si>
  <si>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</si>
  <si>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</si>
  <si>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</si>
  <si>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</si>
  <si>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</si>
  <si>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</si>
  <si>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</si>
  <si>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</si>
  <si>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</si>
  <si>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</si>
  <si>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</si>
  <si>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</si>
  <si>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</si>
  <si>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</si>
  <si>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</si>
  <si>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</si>
  <si>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</si>
  <si>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</si>
  <si>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</si>
  <si>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</si>
  <si>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</si>
  <si>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</si>
  <si>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</si>
  <si>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</si>
  <si>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</si>
  <si>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</si>
  <si>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</si>
  <si>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</si>
  <si>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</si>
  <si>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</si>
  <si>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 per year</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</si>
  <si>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</si>
  <si>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</si>
  <si>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</si>
  <si>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</si>
  <si>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</si>
  <si>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</si>
  <si>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</si>
  <si>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</si>
  <si>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</si>
  <si>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</si>
  <si>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</si>
  <si>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LV and HV designated properties and Unmetered Supplies tariff calculator</t>
  </si>
  <si>
    <t>EHV designated property calculator</t>
  </si>
  <si>
    <t>Step 1, Choose your tariff using the drop down list in cell B10</t>
  </si>
  <si>
    <t>Step 1, Choose your tariff using the drop down list in cell L10</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</si>
  <si>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</si>
  <si>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</si>
  <si>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</si>
  <si>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</si>
  <si>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</si>
  <si>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</si>
  <si>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</si>
  <si>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</si>
  <si>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</si>
  <si>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</si>
  <si>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</si>
  <si>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</si>
  <si>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</si>
  <si>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</si>
  <si>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</si>
  <si>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</si>
  <si>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</si>
  <si>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</si>
  <si>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</si>
  <si>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</si>
  <si>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</si>
  <si>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</si>
  <si>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</si>
  <si>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</si>
  <si>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</si>
  <si>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</si>
  <si>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</si>
  <si>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</si>
  <si>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</si>
  <si>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</si>
  <si>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</si>
  <si>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</si>
  <si>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</si>
  <si>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</si>
  <si>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</si>
  <si>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</si>
  <si>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</si>
  <si>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</si>
  <si>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</si>
  <si>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</si>
  <si>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2025/26</t>
  </si>
  <si>
    <t>1 April 2025</t>
  </si>
  <si>
    <t>Domestic Aggregated or CT with Residual</t>
  </si>
  <si>
    <t>Non-Domestic Aggregated or CT No Residual</t>
  </si>
  <si>
    <t>Non-Domestic Aggregated or CT Band 1</t>
  </si>
  <si>
    <t>Non-Domestic Aggregated or CT Band 2</t>
  </si>
  <si>
    <t>Non-Domestic Aggregated or CT Band 3</t>
  </si>
  <si>
    <t>Non-Domestic Aggregated or CT Band 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</si>
  <si>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</si>
  <si>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</si>
  <si>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</si>
  <si>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</si>
  <si>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</si>
  <si>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</si>
  <si>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</si>
  <si>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</si>
  <si>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</si>
  <si>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</si>
  <si>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</si>
  <si>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</si>
  <si>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</si>
  <si>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</si>
  <si>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</si>
  <si>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</si>
  <si>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</si>
  <si>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</si>
  <si>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</si>
  <si>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</si>
  <si>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</si>
  <si>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</si>
  <si>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</si>
  <si>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</si>
  <si>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</si>
  <si>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</si>
  <si>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</si>
  <si>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</si>
  <si>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</si>
  <si>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</si>
  <si>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</si>
  <si>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</si>
  <si>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</si>
  <si>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</si>
  <si>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</si>
  <si>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</si>
  <si>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</si>
  <si>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</si>
  <si>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</si>
  <si>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</si>
  <si>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</si>
  <si>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</si>
  <si>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</si>
  <si>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</si>
  <si>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</si>
  <si>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</si>
  <si>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</si>
  <si>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</si>
  <si>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F01 , F61 , F31</t>
  </si>
  <si>
    <t>F03 , F63 , F33</t>
  </si>
  <si>
    <t>F04 , F64 , F34</t>
  </si>
  <si>
    <t>11F , 61F , 1F1 , 6F1 , 3F1</t>
  </si>
  <si>
    <t>12F , 62F , 1F2 , 6F2 , 3F2</t>
  </si>
  <si>
    <t>13F , 63F , 1F3 , 6F3 , 3F3</t>
  </si>
  <si>
    <t>14F , 64F , 1F4 , 6F4 , 3F4</t>
  </si>
  <si>
    <t>F06 , F66 , F36</t>
  </si>
  <si>
    <t>F26 , F86 , F56</t>
  </si>
  <si>
    <t xml:space="preserve">21F , 71F </t>
  </si>
  <si>
    <t xml:space="preserve">22F , 72F </t>
  </si>
  <si>
    <t xml:space="preserve">23F , 73F </t>
  </si>
  <si>
    <t xml:space="preserve">24F , 74F </t>
  </si>
  <si>
    <t>F85 , F55</t>
  </si>
  <si>
    <t xml:space="preserve">Y1F </t>
  </si>
  <si>
    <t xml:space="preserve">Y2F </t>
  </si>
  <si>
    <t xml:space="preserve">Y3F </t>
  </si>
  <si>
    <t xml:space="preserve">Y4F </t>
  </si>
  <si>
    <t xml:space="preserve">F84 </t>
  </si>
  <si>
    <t xml:space="preserve">81F </t>
  </si>
  <si>
    <t xml:space="preserve">82F </t>
  </si>
  <si>
    <t xml:space="preserve">83F </t>
  </si>
  <si>
    <t xml:space="preserve">84F </t>
  </si>
  <si>
    <t>F11 , F71 , F41</t>
  </si>
  <si>
    <t>FL1 , FE1 , FH1</t>
  </si>
  <si>
    <t>FL3 , FE3 , FH3</t>
  </si>
  <si>
    <t>FE5 , FH5</t>
  </si>
  <si>
    <t>FE8, FH8</t>
  </si>
  <si>
    <t>F01</t>
  </si>
  <si>
    <t>F03</t>
  </si>
  <si>
    <t>F04</t>
  </si>
  <si>
    <t>11F, 1F1</t>
  </si>
  <si>
    <t>12F, 1F2</t>
  </si>
  <si>
    <t>13F, 1F3</t>
  </si>
  <si>
    <t>14F, 1F4</t>
  </si>
  <si>
    <t>F06</t>
  </si>
  <si>
    <t>F26</t>
  </si>
  <si>
    <t>21F</t>
  </si>
  <si>
    <t>22F</t>
  </si>
  <si>
    <t>23F</t>
  </si>
  <si>
    <t>24F</t>
  </si>
  <si>
    <t>F11</t>
  </si>
  <si>
    <t>FL1</t>
  </si>
  <si>
    <t>FL3</t>
  </si>
  <si>
    <t>F61</t>
  </si>
  <si>
    <t>F63</t>
  </si>
  <si>
    <t>F64</t>
  </si>
  <si>
    <t>61F, 6F1</t>
  </si>
  <si>
    <t>62F, 6F2</t>
  </si>
  <si>
    <t>63F, 6F3</t>
  </si>
  <si>
    <t>64F, 6F4</t>
  </si>
  <si>
    <t>F66</t>
  </si>
  <si>
    <t>F86</t>
  </si>
  <si>
    <t>71F</t>
  </si>
  <si>
    <t>72F</t>
  </si>
  <si>
    <t>73F</t>
  </si>
  <si>
    <t>74F</t>
  </si>
  <si>
    <t>F85</t>
  </si>
  <si>
    <t>Y1F</t>
  </si>
  <si>
    <t>Y2F</t>
  </si>
  <si>
    <t>Y3F</t>
  </si>
  <si>
    <t>Y4F</t>
  </si>
  <si>
    <t>F84</t>
  </si>
  <si>
    <t>81F</t>
  </si>
  <si>
    <t>82F</t>
  </si>
  <si>
    <t>83F</t>
  </si>
  <si>
    <t>84F</t>
  </si>
  <si>
    <t>F71</t>
  </si>
  <si>
    <t>FH1</t>
  </si>
  <si>
    <t>FH3</t>
  </si>
  <si>
    <t>FH5</t>
  </si>
  <si>
    <t>FH8</t>
  </si>
  <si>
    <t>F31</t>
  </si>
  <si>
    <t>F33</t>
  </si>
  <si>
    <t>F34</t>
  </si>
  <si>
    <t>3F1</t>
  </si>
  <si>
    <t>3F2</t>
  </si>
  <si>
    <t>3F3</t>
  </si>
  <si>
    <t>3F4</t>
  </si>
  <si>
    <t>F36</t>
  </si>
  <si>
    <t>F56</t>
  </si>
  <si>
    <t>F55</t>
  </si>
  <si>
    <t>F41</t>
  </si>
  <si>
    <t>FE1</t>
  </si>
  <si>
    <t>FE3</t>
  </si>
  <si>
    <t>FE5</t>
  </si>
  <si>
    <t>FE8</t>
  </si>
  <si>
    <t>Final</t>
  </si>
  <si>
    <t>LV Network</t>
  </si>
  <si>
    <t>LV Substation</t>
  </si>
  <si>
    <t>HV Network</t>
  </si>
  <si>
    <t>F01, F03, F04, 11F , 1F1, 12F , 1F2, 13F , 1F3, 14F , 1F4, F06, F26, 21F, 22F, 23F, 24F, F11, FL1, FL3, F61, F63, F64, 61F , 6F1, 62F , 6F2, 63F , 6F3, 64F , 6F4, F66, F86, 71F, 72F, 73F, 74F, F71, FH1, FH3, F31, F33, F34, F36, F56, F41, FE1, FE3</t>
  </si>
  <si>
    <t>F85, Y1F, Y2F, Y3F, Y4F, FH5, F55, FE5</t>
  </si>
  <si>
    <t>F84, 81F, 82F, 83F, 84F, FH8, FE8</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</si>
  <si>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</si>
  <si>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</si>
  <si>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</si>
  <si>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</si>
  <si>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</si>
  <si>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</si>
  <si>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</si>
  <si>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</si>
  <si>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</si>
  <si>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</si>
  <si>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</si>
  <si>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</si>
  <si>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</si>
  <si>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</si>
  <si>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</si>
  <si>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</si>
  <si>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</si>
  <si>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</si>
  <si>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</si>
  <si>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</si>
  <si>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</si>
  <si>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</si>
  <si>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</si>
  <si>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</si>
  <si>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</si>
  <si>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</si>
  <si>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Eclipse Power Distribution Limited - GSP F</t>
  </si>
  <si>
    <t>Eclipse Power Distribution Limited - GSP F has no superscostumer preserved charges/additional LLFCs</t>
  </si>
  <si>
    <t>Eclipse Power Distribution Limited - GSP F has no site specific preserved charges/additional LLFCs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</si>
</sst>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87" formatCode="0.00_ ;\-0.00\ "/>
  </numFmts>
  <fonts count="4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sz val="8"/>
      <name val="Trebuchet MS"/>
      <family val="2"/>
    </font>
    <font>
      <b/>
      <sz val="11"/>
      <color indexed="8"/>
      <name val="Trebuchet MS"/>
      <family val="2"/>
    </font>
    <font>
      <sz val="10"/>
      <name val="Arial"/>
      <family val="2"/>
    </font>
    <font>
      <b/>
      <sz val="10"/>
      <color indexed="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1">
    <xf numFmtId="0" fontId="0" fillId="0" borderId="0"/>
    <xf numFmtId="0" fontId="4" fillId="0" borderId="0"/>
    <xf numFmtId="0" fontId="8" fillId="0" borderId="0" applyNumberFormat="0" applyFill="0" applyBorder="0" applyAlignment="0" applyProtection="0"/>
    <xf numFmtId="0" fontId="9" fillId="5" borderId="6" applyNumberFormat="0" applyAlignment="0" applyProtection="0"/>
    <xf numFmtId="0" fontId="10" fillId="0" borderId="0" applyNumberFormat="0" applyFill="0" applyBorder="0" applyAlignment="0" applyProtection="0">
      <alignment vertical="top"/>
      <protection locked="0"/>
    </xf>
    <xf numFmtId="0" fontId="14" fillId="0" borderId="8" applyNumberFormat="0" applyFill="0" applyAlignment="0" applyProtection="0"/>
    <xf numFmtId="0" fontId="8" fillId="0" borderId="9" applyNumberFormat="0" applyFill="0" applyAlignment="0" applyProtection="0"/>
    <xf numFmtId="0" fontId="6" fillId="0" borderId="0"/>
    <xf numFmtId="43" fontId="6" fillId="0" borderId="0" applyFont="0" applyFill="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8" borderId="0" applyNumberFormat="0" applyBorder="0" applyAlignment="0" applyProtection="0"/>
    <xf numFmtId="0" fontId="19" fillId="0" borderId="0"/>
    <xf numFmtId="0" fontId="2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21" fillId="36" borderId="0" applyNumberFormat="0" applyBorder="0" applyAlignment="0" applyProtection="0"/>
    <xf numFmtId="43" fontId="40" fillId="0" borderId="0" applyFont="0" applyFill="0" applyBorder="0" applyAlignment="0" applyProtection="0"/>
    <xf numFmtId="0" fontId="1" fillId="0" borderId="0"/>
  </cellStyleXfs>
  <cellXfs count="291">
    <xf numFmtId="0" fontId="0" fillId="0" borderId="0" xfId="0"/>
    <xf numFmtId="0" fontId="0" fillId="0" borderId="0" xfId="0" applyProtection="1">
      <protection locked="0"/>
    </xf>
    <xf numFmtId="49" fontId="12" fillId="5" borderId="6" xfId="3" applyNumberFormat="1" applyFont="1" applyAlignment="1" applyProtection="1">
      <alignment horizontal="center" vertical="center" wrapText="1"/>
      <protection locked="0"/>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0" fontId="7" fillId="7" borderId="1" xfId="7" applyFont="1" applyFill="1" applyBorder="1" applyAlignment="1">
      <alignment horizontal="center" vertical="center" wrapText="1"/>
    </xf>
    <xf numFmtId="0" fontId="6" fillId="0" borderId="0" xfId="0" applyFont="1" applyProtection="1">
      <protection locked="0"/>
    </xf>
    <xf numFmtId="49" fontId="8" fillId="6" borderId="0" xfId="2" quotePrefix="1" applyNumberFormat="1" applyFill="1" applyAlignment="1" applyProtection="1">
      <alignment horizontal="left" vertical="center" wrapText="1"/>
      <protection locked="0"/>
    </xf>
    <xf numFmtId="49" fontId="8" fillId="6" borderId="0" xfId="2" applyNumberFormat="1" applyFill="1" applyAlignment="1" applyProtection="1">
      <alignment vertical="center" wrapText="1"/>
      <protection locked="0"/>
    </xf>
    <xf numFmtId="49" fontId="14" fillId="0" borderId="0" xfId="5" applyNumberFormat="1" applyBorder="1" applyAlignment="1" applyProtection="1">
      <alignment vertical="center"/>
      <protection locked="0"/>
    </xf>
    <xf numFmtId="49" fontId="8" fillId="6" borderId="0" xfId="2" applyNumberFormat="1" applyFill="1" applyBorder="1" applyAlignment="1" applyProtection="1">
      <alignment vertical="center" wrapText="1"/>
      <protection locked="0"/>
    </xf>
    <xf numFmtId="49" fontId="8" fillId="0" borderId="0" xfId="6" applyNumberFormat="1" applyBorder="1" applyAlignment="1" applyProtection="1">
      <alignment vertical="center"/>
      <protection locked="0"/>
    </xf>
    <xf numFmtId="49" fontId="8" fillId="0" borderId="0" xfId="6" quotePrefix="1" applyNumberFormat="1" applyBorder="1" applyAlignment="1" applyProtection="1">
      <alignment horizontal="left" vertical="center"/>
      <protection locked="0"/>
    </xf>
    <xf numFmtId="0" fontId="10" fillId="0" borderId="0" xfId="4" applyAlignment="1" applyProtection="1">
      <alignment horizontal="left" vertical="top"/>
    </xf>
    <xf numFmtId="14" fontId="6" fillId="0" borderId="0" xfId="7" applyNumberFormat="1"/>
    <xf numFmtId="0" fontId="6" fillId="0" borderId="0" xfId="7" quotePrefix="1" applyAlignment="1">
      <alignment horizontal="left"/>
    </xf>
    <xf numFmtId="0" fontId="10" fillId="0" borderId="0" xfId="4" applyAlignment="1" applyProtection="1"/>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3"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5" xfId="0" applyFont="1" applyFill="1" applyBorder="1" applyAlignment="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49" fontId="6" fillId="11" borderId="1" xfId="9" quotePrefix="1" applyNumberFormat="1" applyFont="1" applyFill="1" applyBorder="1" applyAlignment="1" applyProtection="1">
      <alignment horizontal="center" vertical="center" wrapText="1"/>
    </xf>
    <xf numFmtId="49" fontId="8" fillId="6" borderId="0" xfId="2" applyNumberFormat="1" applyFill="1" applyAlignment="1" applyProtection="1">
      <alignment horizontal="center" vertical="center" wrapText="1"/>
      <protection locked="0"/>
    </xf>
    <xf numFmtId="49" fontId="8" fillId="6" borderId="0" xfId="2" quotePrefix="1" applyNumberFormat="1" applyFill="1" applyAlignment="1" applyProtection="1">
      <alignment horizontal="center" vertical="center" wrapText="1"/>
      <protection locked="0"/>
    </xf>
    <xf numFmtId="0" fontId="10" fillId="0" borderId="0" xfId="4" applyFill="1" applyAlignment="1" applyProtection="1">
      <alignment horizontal="left" vertical="center"/>
    </xf>
    <xf numFmtId="49" fontId="14" fillId="0" borderId="0" xfId="5" quotePrefix="1" applyNumberFormat="1" applyBorder="1" applyAlignment="1" applyProtection="1">
      <alignment horizontal="left" vertical="center"/>
      <protection locked="0"/>
    </xf>
    <xf numFmtId="0" fontId="22" fillId="0" borderId="0" xfId="7" applyFont="1"/>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10" fillId="0" borderId="0" xfId="4" applyAlignment="1" applyProtection="1">
      <alignment horizontal="left" vertical="top" wrapText="1"/>
    </xf>
    <xf numFmtId="0" fontId="23" fillId="17" borderId="0" xfId="7" applyFont="1" applyFill="1"/>
    <xf numFmtId="0" fontId="23" fillId="17" borderId="0" xfId="7" applyFont="1" applyFill="1" applyAlignment="1">
      <alignment horizontal="left"/>
    </xf>
    <xf numFmtId="0" fontId="24" fillId="2" borderId="0" xfId="0" applyFont="1" applyFill="1" applyAlignment="1">
      <alignment vertical="center"/>
    </xf>
    <xf numFmtId="0" fontId="25" fillId="2" borderId="0" xfId="4" applyFont="1" applyFill="1" applyAlignment="1" applyProtection="1">
      <alignment vertical="center"/>
      <protection hidden="1"/>
    </xf>
    <xf numFmtId="0" fontId="24" fillId="2" borderId="7" xfId="7" quotePrefix="1" applyFont="1" applyFill="1" applyBorder="1" applyAlignment="1">
      <alignment vertical="center" wrapText="1"/>
    </xf>
    <xf numFmtId="0" fontId="24" fillId="2" borderId="0" xfId="0" applyFont="1" applyFill="1"/>
    <xf numFmtId="0" fontId="27" fillId="17" borderId="0" xfId="2" applyNumberFormat="1" applyFont="1" applyFill="1" applyBorder="1" applyAlignment="1">
      <alignment horizontal="center" vertical="center" wrapText="1"/>
    </xf>
    <xf numFmtId="0" fontId="24" fillId="17" borderId="0" xfId="0" applyFont="1" applyFill="1"/>
    <xf numFmtId="0" fontId="24" fillId="17" borderId="0" xfId="0" applyFont="1" applyFill="1" applyAlignment="1">
      <alignment vertical="center"/>
    </xf>
    <xf numFmtId="0" fontId="28" fillId="7" borderId="5" xfId="0" applyFont="1" applyFill="1" applyBorder="1" applyAlignment="1" applyProtection="1">
      <alignment vertical="center" wrapText="1"/>
      <protection locked="0"/>
    </xf>
    <xf numFmtId="0" fontId="29" fillId="18" borderId="1" xfId="0"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0" fontId="29" fillId="21" borderId="1" xfId="0" applyFont="1" applyFill="1" applyBorder="1" applyAlignment="1" applyProtection="1">
      <alignment horizontal="center" vertical="center" wrapText="1"/>
      <protection locked="0"/>
    </xf>
    <xf numFmtId="0" fontId="28" fillId="2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78" fontId="24" fillId="4"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8" fillId="7" borderId="1" xfId="0" quotePrefix="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7" quotePrefix="1" applyFont="1" applyFill="1" applyBorder="1" applyAlignment="1">
      <alignment horizontal="center" vertical="center" wrapText="1"/>
    </xf>
    <xf numFmtId="0" fontId="28" fillId="7" borderId="1" xfId="0" applyFont="1" applyFill="1" applyBorder="1" applyAlignment="1" applyProtection="1">
      <alignment vertical="center" wrapText="1"/>
      <protection locked="0"/>
    </xf>
    <xf numFmtId="0" fontId="30" fillId="8" borderId="1" xfId="0" applyFont="1" applyFill="1" applyBorder="1" applyAlignment="1" applyProtection="1">
      <alignment horizontal="center" vertical="center" wrapText="1"/>
      <protection locked="0"/>
    </xf>
    <xf numFmtId="0" fontId="30" fillId="17" borderId="1" xfId="0" applyFont="1" applyFill="1" applyBorder="1" applyAlignment="1" applyProtection="1">
      <alignment horizontal="center" vertical="center" wrapText="1"/>
      <protection locked="0"/>
    </xf>
    <xf numFmtId="184" fontId="31" fillId="18" borderId="1" xfId="0" applyNumberFormat="1" applyFont="1" applyFill="1" applyBorder="1" applyAlignment="1" applyProtection="1">
      <alignment horizontal="center" vertical="center"/>
      <protection locked="0"/>
    </xf>
    <xf numFmtId="184" fontId="30" fillId="19" borderId="1" xfId="0" applyNumberFormat="1" applyFont="1" applyFill="1" applyBorder="1" applyAlignment="1" applyProtection="1">
      <alignment horizontal="center" vertical="center"/>
      <protection locked="0"/>
    </xf>
    <xf numFmtId="184" fontId="31" fillId="20"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pplyProtection="1">
      <alignment horizontal="center" vertical="center"/>
      <protection locked="0"/>
    </xf>
    <xf numFmtId="185" fontId="30" fillId="3" borderId="1" xfId="0" applyNumberFormat="1" applyFont="1" applyFill="1" applyBorder="1" applyAlignment="1" applyProtection="1">
      <alignment horizontal="center" vertical="center"/>
      <protection locked="0"/>
    </xf>
    <xf numFmtId="184" fontId="30" fillId="3"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lignment horizontal="center" vertical="center"/>
    </xf>
    <xf numFmtId="173" fontId="30" fillId="9" borderId="1" xfId="0" applyNumberFormat="1" applyFont="1" applyFill="1" applyBorder="1" applyAlignment="1" applyProtection="1">
      <alignment horizontal="center" vertical="center"/>
      <protection locked="0"/>
    </xf>
    <xf numFmtId="183" fontId="31" fillId="21" borderId="1" xfId="0" applyNumberFormat="1" applyFont="1" applyFill="1" applyBorder="1" applyAlignment="1" applyProtection="1">
      <alignment horizontal="center" vertical="center"/>
      <protection locked="0"/>
    </xf>
    <xf numFmtId="183" fontId="30" fillId="22" borderId="1" xfId="0" applyNumberFormat="1" applyFont="1" applyFill="1" applyBorder="1" applyAlignment="1" applyProtection="1">
      <alignment horizontal="center" vertical="center"/>
      <protection locked="0"/>
    </xf>
    <xf numFmtId="183" fontId="31" fillId="20" borderId="1" xfId="0" applyNumberFormat="1" applyFont="1" applyFill="1" applyBorder="1" applyAlignment="1" applyProtection="1">
      <alignment horizontal="center" vertical="center"/>
      <protection locked="0"/>
    </xf>
    <xf numFmtId="0" fontId="24" fillId="2" borderId="0" xfId="0" applyFont="1" applyFill="1" applyAlignment="1">
      <alignment horizontal="center" vertical="center"/>
    </xf>
    <xf numFmtId="2"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5" fillId="2" borderId="0" xfId="4" applyFont="1" applyFill="1" applyAlignment="1" applyProtection="1">
      <alignment vertical="center"/>
    </xf>
    <xf numFmtId="0" fontId="24" fillId="2" borderId="0" xfId="7" applyFont="1" applyFill="1" applyAlignment="1">
      <alignment vertical="center"/>
    </xf>
    <xf numFmtId="0" fontId="32" fillId="2" borderId="0" xfId="7" applyFont="1" applyFill="1" applyAlignment="1">
      <alignment vertical="center"/>
    </xf>
    <xf numFmtId="0" fontId="32" fillId="17" borderId="0" xfId="7" applyFont="1" applyFill="1" applyAlignment="1">
      <alignment vertical="center"/>
    </xf>
    <xf numFmtId="0" fontId="28" fillId="7" borderId="1" xfId="7" applyFont="1" applyFill="1" applyBorder="1" applyAlignment="1">
      <alignment horizontal="center" vertical="center" wrapText="1"/>
    </xf>
    <xf numFmtId="49" fontId="33" fillId="7" borderId="1" xfId="7" applyNumberFormat="1" applyFont="1" applyFill="1" applyBorder="1" applyAlignment="1">
      <alignment horizontal="center" vertical="center" wrapText="1"/>
    </xf>
    <xf numFmtId="49" fontId="28" fillId="7" borderId="1" xfId="7" applyNumberFormat="1" applyFont="1" applyFill="1" applyBorder="1" applyAlignment="1">
      <alignment horizontal="center" vertical="center" wrapText="1"/>
    </xf>
    <xf numFmtId="49" fontId="33" fillId="7" borderId="1" xfId="7" quotePrefix="1" applyNumberFormat="1" applyFont="1" applyFill="1" applyBorder="1" applyAlignment="1">
      <alignment horizontal="center" vertical="center" wrapText="1"/>
    </xf>
    <xf numFmtId="1" fontId="24" fillId="9" borderId="1" xfId="7" applyNumberFormat="1" applyFont="1" applyFill="1" applyBorder="1" applyAlignment="1" applyProtection="1">
      <alignment horizontal="center" vertical="center" wrapText="1"/>
      <protection locked="0"/>
    </xf>
    <xf numFmtId="179" fontId="24" fillId="9" borderId="1" xfId="7" applyNumberFormat="1" applyFont="1" applyFill="1" applyBorder="1" applyAlignment="1">
      <alignment horizontal="center" vertical="center" wrapText="1"/>
    </xf>
    <xf numFmtId="179" fontId="24" fillId="9" borderId="1" xfId="7" applyNumberFormat="1" applyFont="1" applyFill="1" applyBorder="1" applyAlignment="1" applyProtection="1">
      <alignment horizontal="center" vertical="center" wrapText="1"/>
      <protection locked="0"/>
    </xf>
    <xf numFmtId="180" fontId="35" fillId="12" borderId="1" xfId="7" applyNumberFormat="1" applyFont="1" applyFill="1" applyBorder="1" applyAlignment="1" applyProtection="1">
      <alignment horizontal="center" vertical="center"/>
      <protection locked="0"/>
    </xf>
    <xf numFmtId="181" fontId="35" fillId="12" borderId="1" xfId="7" applyNumberFormat="1" applyFont="1" applyFill="1" applyBorder="1" applyAlignment="1" applyProtection="1">
      <alignment horizontal="center" vertical="center"/>
      <protection locked="0"/>
    </xf>
    <xf numFmtId="180" fontId="35" fillId="9" borderId="1" xfId="7" applyNumberFormat="1" applyFont="1" applyFill="1" applyBorder="1" applyAlignment="1" applyProtection="1">
      <alignment horizontal="center" vertical="center"/>
      <protection locked="0"/>
    </xf>
    <xf numFmtId="181" fontId="35" fillId="9" borderId="1" xfId="7" applyNumberFormat="1" applyFont="1" applyFill="1" applyBorder="1" applyAlignment="1" applyProtection="1">
      <alignment horizontal="center" vertical="center"/>
      <protection locked="0"/>
    </xf>
    <xf numFmtId="0" fontId="24" fillId="2" borderId="0" xfId="7" applyFont="1" applyFill="1" applyAlignment="1">
      <alignment horizontal="center" vertical="center"/>
    </xf>
    <xf numFmtId="166" fontId="24" fillId="2" borderId="0" xfId="7" applyNumberFormat="1" applyFont="1" applyFill="1" applyAlignment="1">
      <alignment horizontal="center" vertical="center"/>
    </xf>
    <xf numFmtId="0" fontId="24" fillId="2" borderId="0" xfId="7" applyFont="1" applyFill="1"/>
    <xf numFmtId="0" fontId="28" fillId="17" borderId="3" xfId="0" applyFont="1" applyFill="1" applyBorder="1" applyAlignment="1">
      <alignment horizontal="left" vertical="center" wrapText="1"/>
    </xf>
    <xf numFmtId="0" fontId="24" fillId="17" borderId="3"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7" borderId="7" xfId="2" applyNumberFormat="1" applyFont="1" applyFill="1" applyBorder="1" applyAlignment="1">
      <alignment horizontal="center" vertical="center" wrapText="1"/>
    </xf>
    <xf numFmtId="2" fontId="28" fillId="7" borderId="1" xfId="7" applyNumberFormat="1" applyFont="1" applyFill="1" applyBorder="1" applyAlignment="1">
      <alignment horizontal="center" vertical="center" wrapText="1"/>
    </xf>
    <xf numFmtId="0" fontId="34" fillId="9" borderId="1" xfId="7" applyFont="1" applyFill="1" applyBorder="1" applyAlignment="1">
      <alignment horizontal="left" vertical="center" wrapText="1"/>
    </xf>
    <xf numFmtId="0" fontId="24" fillId="9" borderId="1" xfId="7" applyFont="1" applyFill="1" applyBorder="1" applyAlignment="1">
      <alignment horizontal="center" vertical="center" wrapText="1"/>
    </xf>
    <xf numFmtId="1" fontId="24" fillId="9" borderId="1" xfId="7" applyNumberFormat="1" applyFont="1" applyFill="1" applyBorder="1" applyAlignment="1">
      <alignment horizontal="center" vertical="center" wrapText="1"/>
    </xf>
    <xf numFmtId="0" fontId="24" fillId="9" borderId="1" xfId="7" applyFont="1" applyFill="1" applyBorder="1" applyAlignment="1">
      <alignment horizontal="left" vertical="center" wrapText="1"/>
    </xf>
    <xf numFmtId="180" fontId="35" fillId="12" borderId="1" xfId="7" applyNumberFormat="1" applyFont="1" applyFill="1" applyBorder="1" applyAlignment="1">
      <alignment horizontal="center" vertical="center"/>
    </xf>
    <xf numFmtId="181" fontId="35" fillId="12" borderId="1" xfId="8" applyNumberFormat="1" applyFont="1" applyFill="1" applyBorder="1" applyAlignment="1" applyProtection="1">
      <alignment horizontal="center" vertical="center"/>
    </xf>
    <xf numFmtId="181" fontId="35" fillId="12" borderId="1" xfId="7" applyNumberFormat="1" applyFont="1" applyFill="1" applyBorder="1" applyAlignment="1">
      <alignment horizontal="center" vertical="center"/>
    </xf>
    <xf numFmtId="1" fontId="34" fillId="9" borderId="1" xfId="7" applyNumberFormat="1" applyFont="1" applyFill="1" applyBorder="1" applyAlignment="1">
      <alignment horizontal="left" vertical="center" wrapText="1"/>
    </xf>
    <xf numFmtId="180" fontId="35" fillId="23" borderId="1" xfId="7" applyNumberFormat="1" applyFont="1" applyFill="1" applyBorder="1" applyAlignment="1">
      <alignment horizontal="center" vertical="center"/>
    </xf>
    <xf numFmtId="181" fontId="35" fillId="23" borderId="1" xfId="8" applyNumberFormat="1" applyFont="1" applyFill="1" applyBorder="1" applyAlignment="1" applyProtection="1">
      <alignment horizontal="center" vertical="center"/>
    </xf>
    <xf numFmtId="181" fontId="35" fillId="23" borderId="1" xfId="7" applyNumberFormat="1" applyFont="1" applyFill="1" applyBorder="1" applyAlignment="1">
      <alignment horizontal="center" vertical="center"/>
    </xf>
    <xf numFmtId="0" fontId="25" fillId="17" borderId="0" xfId="4" applyFont="1" applyFill="1" applyAlignment="1" applyProtection="1">
      <alignment vertical="center"/>
    </xf>
    <xf numFmtId="0" fontId="24" fillId="17" borderId="0" xfId="7" applyFont="1" applyFill="1" applyAlignment="1">
      <alignment horizontal="center" vertical="center"/>
    </xf>
    <xf numFmtId="0" fontId="24" fillId="17" borderId="0" xfId="7" applyFont="1" applyFill="1" applyAlignment="1">
      <alignment vertical="center"/>
    </xf>
    <xf numFmtId="166" fontId="24" fillId="17" borderId="0" xfId="7" applyNumberFormat="1" applyFont="1" applyFill="1" applyAlignment="1">
      <alignment horizontal="center" vertical="center"/>
    </xf>
    <xf numFmtId="0" fontId="24" fillId="17" borderId="0" xfId="7" applyFont="1" applyFill="1"/>
    <xf numFmtId="0" fontId="24" fillId="0" borderId="1" xfId="7" quotePrefix="1" applyFont="1" applyBorder="1" applyAlignment="1">
      <alignment horizontal="left" vertical="top" wrapText="1"/>
    </xf>
    <xf numFmtId="0" fontId="28" fillId="7" borderId="1" xfId="7" applyFont="1" applyFill="1" applyBorder="1" applyAlignment="1" applyProtection="1">
      <alignment vertical="center" wrapText="1"/>
      <protection locked="0"/>
    </xf>
    <xf numFmtId="49" fontId="36" fillId="8" borderId="1" xfId="7" applyNumberFormat="1" applyFont="1" applyFill="1" applyBorder="1" applyAlignment="1" applyProtection="1">
      <alignment horizontal="center" vertical="center" wrapText="1"/>
      <protection locked="0"/>
    </xf>
    <xf numFmtId="0" fontId="36" fillId="4" borderId="1" xfId="7" applyFont="1" applyFill="1" applyBorder="1" applyAlignment="1" applyProtection="1">
      <alignment horizontal="center" vertical="center" wrapText="1"/>
      <protection locked="0"/>
    </xf>
    <xf numFmtId="167" fontId="24" fillId="9" borderId="1" xfId="7" applyNumberFormat="1" applyFont="1" applyFill="1" applyBorder="1" applyAlignment="1" applyProtection="1">
      <alignment horizontal="center" vertical="center"/>
      <protection locked="0"/>
    </xf>
    <xf numFmtId="168" fontId="24" fillId="10" borderId="1" xfId="7" applyNumberFormat="1" applyFont="1" applyFill="1" applyBorder="1" applyAlignment="1" applyProtection="1">
      <alignment horizontal="center" vertical="center"/>
      <protection locked="0"/>
    </xf>
    <xf numFmtId="169" fontId="24" fillId="3" borderId="1" xfId="7" applyNumberFormat="1" applyFont="1" applyFill="1" applyBorder="1" applyAlignment="1" applyProtection="1">
      <alignment horizontal="center" vertical="center"/>
      <protection locked="0"/>
    </xf>
    <xf numFmtId="0" fontId="27" fillId="17" borderId="0" xfId="2" applyNumberFormat="1" applyFont="1" applyFill="1" applyBorder="1" applyAlignment="1" applyProtection="1">
      <alignment horizontal="center" vertical="center" wrapText="1"/>
    </xf>
    <xf numFmtId="0" fontId="27" fillId="17" borderId="0" xfId="2" applyNumberFormat="1" applyFont="1" applyFill="1" applyBorder="1" applyAlignment="1">
      <alignment vertical="center" wrapText="1"/>
    </xf>
    <xf numFmtId="173" fontId="30" fillId="19" borderId="2" xfId="0" applyNumberFormat="1" applyFont="1" applyFill="1" applyBorder="1" applyAlignment="1" applyProtection="1">
      <alignment horizontal="center" vertical="center" wrapText="1"/>
      <protection locked="0"/>
    </xf>
    <xf numFmtId="0" fontId="27" fillId="17" borderId="11" xfId="2" applyNumberFormat="1" applyFont="1" applyFill="1" applyBorder="1" applyAlignment="1">
      <alignment horizontal="center" vertical="center" wrapText="1"/>
    </xf>
    <xf numFmtId="0" fontId="28" fillId="17" borderId="0" xfId="0" applyFont="1" applyFill="1" applyAlignment="1">
      <alignment horizontal="left" vertical="center" wrapText="1"/>
    </xf>
    <xf numFmtId="0" fontId="24" fillId="17" borderId="0" xfId="0" applyFont="1" applyFill="1" applyAlignment="1">
      <alignment horizontal="left" vertical="center" wrapText="1"/>
    </xf>
    <xf numFmtId="0" fontId="28" fillId="11" borderId="1" xfId="0" applyFont="1" applyFill="1" applyBorder="1" applyAlignment="1">
      <alignment vertical="center" wrapText="1"/>
    </xf>
    <xf numFmtId="0" fontId="39" fillId="0" borderId="1" xfId="1" applyFont="1" applyBorder="1" applyAlignment="1">
      <alignment horizontal="center" vertical="center" wrapText="1"/>
    </xf>
    <xf numFmtId="2" fontId="30" fillId="10"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lignment horizontal="center" vertical="center"/>
    </xf>
    <xf numFmtId="0" fontId="28" fillId="7" borderId="1" xfId="0" applyFont="1" applyFill="1" applyBorder="1" applyAlignment="1">
      <alignment vertical="center" wrapText="1"/>
    </xf>
    <xf numFmtId="0" fontId="25" fillId="17" borderId="0" xfId="4" applyFont="1" applyFill="1" applyBorder="1" applyAlignment="1" applyProtection="1">
      <alignment vertical="center"/>
    </xf>
    <xf numFmtId="0" fontId="28" fillId="7" borderId="5" xfId="7" applyFont="1" applyFill="1" applyBorder="1" applyAlignment="1" applyProtection="1">
      <alignment horizontal="center" vertical="center" wrapText="1"/>
      <protection locked="0"/>
    </xf>
    <xf numFmtId="0" fontId="28" fillId="7" borderId="1" xfId="7" applyFont="1" applyFill="1" applyBorder="1" applyAlignment="1" applyProtection="1">
      <alignment horizontal="center" vertical="center" wrapText="1"/>
      <protection locked="0"/>
    </xf>
    <xf numFmtId="0" fontId="30" fillId="0" borderId="5" xfId="7" applyFont="1" applyBorder="1" applyAlignment="1">
      <alignment vertical="center" wrapText="1"/>
    </xf>
    <xf numFmtId="0" fontId="36" fillId="0" borderId="5" xfId="7" applyFont="1" applyBorder="1" applyAlignment="1">
      <alignment horizontal="center" vertical="center" wrapText="1"/>
    </xf>
    <xf numFmtId="0" fontId="28" fillId="0" borderId="1" xfId="7" applyFont="1" applyBorder="1" applyAlignment="1">
      <alignment horizontal="left" vertical="center" wrapText="1"/>
    </xf>
    <xf numFmtId="0" fontId="28" fillId="17" borderId="0" xfId="7" applyFont="1" applyFill="1" applyAlignment="1">
      <alignment vertical="top" wrapText="1"/>
    </xf>
    <xf numFmtId="0" fontId="24" fillId="17" borderId="0" xfId="7" applyFont="1" applyFill="1" applyAlignment="1">
      <alignment wrapText="1"/>
    </xf>
    <xf numFmtId="0" fontId="24" fillId="0" borderId="1" xfId="7" applyFont="1" applyBorder="1" applyAlignment="1">
      <alignment vertical="center" wrapText="1"/>
    </xf>
    <xf numFmtId="165"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0" xfId="7" applyFont="1"/>
    <xf numFmtId="0" fontId="24" fillId="0" borderId="1" xfId="7" applyFont="1" applyBorder="1" applyAlignment="1">
      <alignment horizontal="center" vertical="center"/>
    </xf>
    <xf numFmtId="49" fontId="24" fillId="9" borderId="1" xfId="7" quotePrefix="1" applyNumberFormat="1" applyFont="1" applyFill="1" applyBorder="1" applyAlignment="1" applyProtection="1">
      <alignment horizontal="left" vertical="center" wrapText="1"/>
      <protection locked="0"/>
    </xf>
    <xf numFmtId="49" fontId="24" fillId="9" borderId="1" xfId="7" applyNumberFormat="1" applyFont="1" applyFill="1" applyBorder="1" applyAlignment="1" applyProtection="1">
      <alignment horizontal="left" vertical="center" wrapText="1"/>
      <protection locked="0"/>
    </xf>
    <xf numFmtId="170" fontId="35" fillId="12" borderId="1" xfId="7" applyNumberFormat="1" applyFont="1" applyFill="1" applyBorder="1" applyAlignment="1" applyProtection="1">
      <alignment horizontal="center" vertical="center"/>
      <protection locked="0"/>
    </xf>
    <xf numFmtId="171" fontId="35" fillId="12" borderId="1" xfId="7" applyNumberFormat="1" applyFont="1" applyFill="1" applyBorder="1" applyAlignment="1" applyProtection="1">
      <alignment horizontal="center" vertical="center"/>
      <protection locked="0"/>
    </xf>
    <xf numFmtId="170" fontId="35" fillId="9" borderId="1" xfId="7" applyNumberFormat="1" applyFont="1" applyFill="1" applyBorder="1" applyAlignment="1" applyProtection="1">
      <alignment horizontal="center" vertical="center"/>
      <protection locked="0"/>
    </xf>
    <xf numFmtId="171" fontId="35" fillId="9" borderId="1" xfId="7" applyNumberFormat="1" applyFont="1" applyFill="1" applyBorder="1" applyAlignment="1" applyProtection="1">
      <alignment horizontal="center" vertical="center"/>
      <protection locked="0"/>
    </xf>
    <xf numFmtId="0" fontId="28" fillId="13" borderId="1" xfId="7" quotePrefix="1" applyFont="1" applyFill="1" applyBorder="1" applyAlignment="1">
      <alignment horizontal="center" vertical="center" wrapText="1"/>
    </xf>
    <xf numFmtId="0" fontId="28" fillId="16" borderId="1" xfId="7" quotePrefix="1" applyFont="1" applyFill="1" applyBorder="1" applyAlignment="1">
      <alignment horizontal="center" vertical="center" wrapText="1"/>
    </xf>
    <xf numFmtId="49" fontId="24" fillId="9" borderId="1" xfId="7" applyNumberFormat="1" applyFont="1" applyFill="1" applyBorder="1" applyAlignment="1" applyProtection="1">
      <alignment horizontal="left" vertical="top" wrapText="1"/>
      <protection locked="0"/>
    </xf>
    <xf numFmtId="49" fontId="24" fillId="14" borderId="1" xfId="7" applyNumberFormat="1" applyFont="1" applyFill="1" applyBorder="1" applyAlignment="1" applyProtection="1">
      <alignment horizontal="left" vertical="top" wrapText="1"/>
      <protection locked="0"/>
    </xf>
    <xf numFmtId="170" fontId="35" fillId="14" borderId="1" xfId="7" applyNumberFormat="1" applyFont="1" applyFill="1" applyBorder="1" applyAlignment="1" applyProtection="1">
      <alignment horizontal="center" vertical="center"/>
      <protection locked="0"/>
    </xf>
    <xf numFmtId="171" fontId="35" fillId="14" borderId="1" xfId="7" applyNumberFormat="1" applyFont="1" applyFill="1" applyBorder="1" applyAlignment="1" applyProtection="1">
      <alignment horizontal="center" vertical="center"/>
      <protection locked="0"/>
    </xf>
    <xf numFmtId="171" fontId="35" fillId="15" borderId="1" xfId="7" applyNumberFormat="1" applyFont="1" applyFill="1" applyBorder="1" applyAlignment="1" applyProtection="1">
      <alignment horizontal="center" vertical="center"/>
      <protection locked="0"/>
    </xf>
    <xf numFmtId="0" fontId="24" fillId="2" borderId="0" xfId="7" quotePrefix="1" applyFont="1" applyFill="1" applyAlignment="1">
      <alignment horizontal="center" vertical="center" wrapText="1"/>
    </xf>
    <xf numFmtId="164" fontId="30" fillId="9" borderId="1" xfId="0" applyNumberFormat="1" applyFont="1" applyFill="1" applyBorder="1" applyAlignment="1" applyProtection="1">
      <alignment horizontal="center" vertical="center"/>
      <protection locked="0"/>
    </xf>
    <xf numFmtId="166" fontId="24" fillId="2" borderId="0" xfId="0" applyNumberFormat="1" applyFont="1" applyFill="1" applyAlignment="1">
      <alignment horizontal="center" vertical="center"/>
    </xf>
    <xf numFmtId="0" fontId="32" fillId="2" borderId="0" xfId="0" applyFont="1" applyFill="1" applyAlignment="1">
      <alignment vertical="center"/>
    </xf>
    <xf numFmtId="0" fontId="28" fillId="7" borderId="1" xfId="0" applyFont="1" applyFill="1" applyBorder="1" applyAlignment="1" applyProtection="1">
      <alignment horizontal="center" vertical="center" wrapText="1"/>
      <protection locked="0"/>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182" fontId="24" fillId="2" borderId="1" xfId="0" applyNumberFormat="1" applyFont="1" applyFill="1" applyBorder="1" applyAlignment="1">
      <alignment horizontal="center" vertical="center"/>
    </xf>
    <xf numFmtId="0" fontId="25" fillId="17" borderId="0" xfId="4" applyFont="1" applyFill="1" applyAlignment="1" applyProtection="1">
      <alignment horizontal="left" vertical="center"/>
    </xf>
    <xf numFmtId="0" fontId="28" fillId="7" borderId="1" xfId="7" applyFont="1" applyFill="1" applyBorder="1" applyAlignment="1" applyProtection="1">
      <alignment horizontal="center" vertical="center"/>
      <protection locked="0"/>
    </xf>
    <xf numFmtId="0" fontId="28" fillId="7" borderId="1" xfId="7" applyFont="1" applyFill="1" applyBorder="1" applyAlignment="1" applyProtection="1">
      <alignment vertical="center"/>
      <protection locked="0"/>
    </xf>
    <xf numFmtId="0" fontId="36" fillId="8" borderId="1" xfId="0" applyFont="1" applyFill="1" applyBorder="1" applyAlignment="1" applyProtection="1">
      <alignment horizontal="center" vertical="center"/>
      <protection locked="0"/>
    </xf>
    <xf numFmtId="3" fontId="36" fillId="8" borderId="1" xfId="0" applyNumberFormat="1" applyFont="1" applyFill="1" applyBorder="1" applyAlignment="1" applyProtection="1">
      <alignment horizontal="center" vertical="center"/>
      <protection locked="0"/>
    </xf>
    <xf numFmtId="186" fontId="36" fillId="8" borderId="1" xfId="0" applyNumberFormat="1" applyFont="1" applyFill="1" applyBorder="1" applyAlignment="1" applyProtection="1">
      <alignment horizontal="center" vertical="center"/>
      <protection locked="0"/>
    </xf>
    <xf numFmtId="3" fontId="36" fillId="37" borderId="1" xfId="0" applyNumberFormat="1" applyFont="1" applyFill="1" applyBorder="1" applyAlignment="1" applyProtection="1">
      <alignment horizontal="center" vertical="center"/>
      <protection locked="0"/>
    </xf>
    <xf numFmtId="0" fontId="0" fillId="17" borderId="0" xfId="0" applyFill="1"/>
    <xf numFmtId="0" fontId="0" fillId="17" borderId="0" xfId="0" applyFill="1" applyAlignment="1">
      <alignment horizontal="center"/>
    </xf>
    <xf numFmtId="43" fontId="0" fillId="17" borderId="0" xfId="19" applyFont="1" applyFill="1"/>
    <xf numFmtId="49" fontId="41" fillId="7" borderId="1" xfId="7" applyNumberFormat="1" applyFont="1" applyFill="1" applyBorder="1" applyAlignment="1">
      <alignment horizontal="center" vertical="center" wrapText="1"/>
    </xf>
    <xf numFmtId="0" fontId="34" fillId="9" borderId="1" xfId="0" quotePrefix="1" applyFont="1" applyFill="1" applyBorder="1" applyAlignment="1" applyProtection="1">
      <alignment horizontal="left" vertical="center" wrapText="1"/>
      <protection locked="0"/>
    </xf>
    <xf numFmtId="0" fontId="34" fillId="9" borderId="1" xfId="0" applyFont="1" applyFill="1" applyBorder="1" applyAlignment="1" applyProtection="1">
      <alignment horizontal="left" vertical="center" wrapText="1"/>
      <protection locked="0"/>
    </xf>
    <xf numFmtId="0" fontId="24" fillId="9" borderId="1" xfId="7" applyFont="1" applyFill="1" applyBorder="1" applyAlignment="1" applyProtection="1">
      <alignment horizontal="left" vertical="center" wrapText="1"/>
      <protection locked="0"/>
    </xf>
    <xf numFmtId="187" fontId="30" fillId="9" borderId="1" xfId="0" applyNumberFormat="1" applyFont="1" applyFill="1" applyBorder="1" applyAlignment="1" applyProtection="1">
      <alignment horizontal="center" vertical="center"/>
      <protection locked="0"/>
    </xf>
    <xf numFmtId="0" fontId="10" fillId="17" borderId="0" xfId="4" applyFill="1" applyAlignment="1" applyProtection="1">
      <alignment horizontal="left" vertical="center"/>
    </xf>
    <xf numFmtId="0" fontId="24" fillId="38" borderId="1" xfId="0" applyFont="1" applyFill="1" applyBorder="1" applyAlignment="1">
      <alignment vertical="center"/>
    </xf>
    <xf numFmtId="0" fontId="24" fillId="38" borderId="1" xfId="0" applyFont="1" applyFill="1" applyBorder="1" applyAlignment="1">
      <alignment horizontal="center" vertical="center"/>
    </xf>
    <xf numFmtId="0" fontId="6" fillId="0" borderId="0" xfId="0" quotePrefix="1" applyFont="1" applyAlignment="1">
      <alignment horizontal="left" wrapText="1"/>
    </xf>
    <xf numFmtId="0" fontId="15" fillId="0" borderId="0" xfId="0" quotePrefix="1" applyFont="1" applyAlignment="1">
      <alignment horizontal="left" vertical="top" wrapText="1"/>
    </xf>
    <xf numFmtId="0" fontId="11"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8" fillId="6" borderId="0" xfId="2" applyNumberFormat="1" applyFill="1" applyAlignment="1" applyProtection="1">
      <alignment horizontal="center" vertical="center" wrapText="1"/>
      <protection locked="0"/>
    </xf>
    <xf numFmtId="49" fontId="8" fillId="6" borderId="0" xfId="2" applyNumberFormat="1" applyFill="1" applyAlignment="1" applyProtection="1">
      <alignment horizontal="left" vertical="center" wrapText="1"/>
      <protection locked="0"/>
    </xf>
    <xf numFmtId="0" fontId="28" fillId="0" borderId="1" xfId="0" applyFont="1" applyBorder="1" applyAlignment="1">
      <alignment vertical="center" wrapText="1"/>
    </xf>
    <xf numFmtId="0" fontId="24" fillId="2" borderId="7" xfId="7" quotePrefix="1" applyFont="1" applyFill="1" applyBorder="1" applyAlignment="1">
      <alignment horizontal="center" vertical="center" wrapText="1"/>
    </xf>
    <xf numFmtId="0" fontId="26" fillId="17" borderId="12" xfId="14" quotePrefix="1" applyFont="1" applyFill="1" applyBorder="1" applyAlignment="1">
      <alignment horizontal="left" vertical="top" wrapText="1"/>
    </xf>
    <xf numFmtId="0" fontId="26" fillId="17" borderId="7" xfId="14" quotePrefix="1" applyFont="1" applyFill="1" applyBorder="1" applyAlignment="1">
      <alignment horizontal="left" vertical="top"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8" fillId="0" borderId="1" xfId="0" applyFont="1" applyBorder="1" applyAlignment="1">
      <alignment horizontal="left" vertical="center" wrapText="1"/>
    </xf>
    <xf numFmtId="0" fontId="27" fillId="6" borderId="1" xfId="2" applyNumberFormat="1" applyFont="1" applyFill="1" applyBorder="1" applyAlignment="1">
      <alignment horizontal="center" vertical="center" wrapText="1"/>
    </xf>
    <xf numFmtId="173" fontId="30" fillId="19" borderId="2" xfId="0" applyNumberFormat="1" applyFont="1" applyFill="1" applyBorder="1" applyAlignment="1" applyProtection="1">
      <alignment horizontal="center" vertical="center"/>
      <protection locked="0"/>
    </xf>
    <xf numFmtId="173" fontId="30" fillId="19" borderId="4"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8" fillId="7" borderId="2" xfId="0" applyFont="1" applyFill="1" applyBorder="1" applyAlignment="1" applyProtection="1">
      <alignment horizontal="center" vertical="center" wrapText="1"/>
      <protection locked="0"/>
    </xf>
    <xf numFmtId="0" fontId="28" fillId="7" borderId="4" xfId="0" applyFont="1" applyFill="1" applyBorder="1" applyAlignment="1" applyProtection="1">
      <alignment horizontal="center" vertical="center" wrapText="1"/>
      <protection locked="0"/>
    </xf>
    <xf numFmtId="178" fontId="24" fillId="4" borderId="2" xfId="0" applyNumberFormat="1" applyFont="1" applyFill="1" applyBorder="1" applyAlignment="1">
      <alignment horizontal="center" vertical="center" wrapText="1"/>
    </xf>
    <xf numFmtId="178" fontId="24" fillId="4" borderId="4" xfId="0" applyNumberFormat="1" applyFont="1" applyFill="1" applyBorder="1" applyAlignment="1">
      <alignment horizontal="center" vertical="center" wrapText="1"/>
    </xf>
    <xf numFmtId="0" fontId="24" fillId="2" borderId="7" xfId="7" quotePrefix="1" applyFont="1" applyFill="1" applyBorder="1" applyAlignment="1">
      <alignment horizontal="left" vertical="center" wrapText="1"/>
    </xf>
    <xf numFmtId="0" fontId="24" fillId="2" borderId="7" xfId="0" quotePrefix="1" applyFont="1" applyFill="1" applyBorder="1" applyAlignment="1">
      <alignment horizontal="left" vertical="center" wrapText="1"/>
    </xf>
    <xf numFmtId="0" fontId="28" fillId="7" borderId="10" xfId="0" applyFont="1" applyFill="1" applyBorder="1" applyAlignment="1" applyProtection="1">
      <alignment horizontal="center" vertical="center" wrapText="1"/>
      <protection locked="0"/>
    </xf>
    <xf numFmtId="0" fontId="28" fillId="7" borderId="0" xfId="0" applyFont="1" applyFill="1" applyAlignment="1" applyProtection="1">
      <alignment horizontal="center" vertical="center" wrapText="1"/>
      <protection locked="0"/>
    </xf>
    <xf numFmtId="0" fontId="29" fillId="18" borderId="1" xfId="0" applyFont="1" applyFill="1" applyBorder="1" applyAlignment="1" applyProtection="1">
      <alignment horizontal="center" vertical="center" wrapText="1"/>
      <protection locked="0"/>
    </xf>
    <xf numFmtId="0" fontId="27" fillId="6" borderId="2" xfId="2" applyNumberFormat="1" applyFont="1" applyFill="1" applyBorder="1" applyAlignment="1">
      <alignment horizontal="center" vertical="center" wrapText="1"/>
    </xf>
    <xf numFmtId="0" fontId="27" fillId="6" borderId="3"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37" fillId="0" borderId="5" xfId="7" applyFont="1" applyBorder="1" applyAlignment="1">
      <alignment vertical="top" wrapText="1"/>
    </xf>
    <xf numFmtId="0" fontId="37" fillId="0" borderId="13" xfId="7" applyFont="1" applyBorder="1" applyAlignment="1">
      <alignment vertical="top" wrapText="1"/>
    </xf>
    <xf numFmtId="0" fontId="24" fillId="0" borderId="13" xfId="7" applyFont="1" applyBorder="1" applyAlignment="1">
      <alignment vertical="top" wrapText="1"/>
    </xf>
    <xf numFmtId="0" fontId="24" fillId="0" borderId="14" xfId="7" applyFont="1" applyBorder="1" applyAlignment="1">
      <alignment vertical="top" wrapText="1"/>
    </xf>
    <xf numFmtId="0" fontId="38" fillId="0" borderId="2" xfId="7" applyFont="1" applyBorder="1" applyAlignment="1">
      <alignment wrapText="1"/>
    </xf>
    <xf numFmtId="0" fontId="38" fillId="0" borderId="3" xfId="7" applyFont="1" applyBorder="1" applyAlignment="1">
      <alignment wrapText="1"/>
    </xf>
    <xf numFmtId="0" fontId="24" fillId="0" borderId="3" xfId="7" applyFont="1" applyBorder="1"/>
    <xf numFmtId="0" fontId="24" fillId="0" borderId="4" xfId="7" applyFont="1" applyBorder="1"/>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8" xfId="0" applyFont="1" applyBorder="1" applyAlignment="1">
      <alignment horizontal="center" vertical="center" wrapText="1"/>
    </xf>
    <xf numFmtId="0" fontId="28" fillId="7" borderId="2" xfId="7" applyFont="1" applyFill="1" applyBorder="1" applyAlignment="1">
      <alignment horizontal="center" vertical="center" wrapText="1"/>
    </xf>
    <xf numFmtId="0" fontId="28" fillId="7" borderId="3" xfId="7" applyFont="1" applyFill="1" applyBorder="1" applyAlignment="1">
      <alignment horizontal="center" vertical="center" wrapText="1"/>
    </xf>
    <xf numFmtId="0" fontId="28" fillId="7" borderId="4" xfId="7" applyFont="1" applyFill="1" applyBorder="1" applyAlignment="1">
      <alignment horizontal="center" vertical="center" wrapText="1"/>
    </xf>
    <xf numFmtId="0" fontId="37" fillId="0" borderId="14" xfId="7" applyFont="1" applyBorder="1" applyAlignment="1">
      <alignment vertical="top" wrapText="1"/>
    </xf>
    <xf numFmtId="173" fontId="42" fillId="0" borderId="17" xfId="0" applyNumberFormat="1" applyFont="1" applyBorder="1" applyAlignment="1">
      <alignment horizontal="center" vertical="center" wrapText="1"/>
    </xf>
    <xf numFmtId="173" fontId="42" fillId="0" borderId="11" xfId="0" applyNumberFormat="1" applyFont="1" applyBorder="1" applyAlignment="1">
      <alignment horizontal="center" vertical="center" wrapText="1"/>
    </xf>
    <xf numFmtId="173" fontId="42" fillId="0" borderId="18" xfId="0" applyNumberFormat="1" applyFont="1" applyBorder="1" applyAlignment="1">
      <alignment horizontal="center" vertical="center" wrapText="1"/>
    </xf>
    <xf numFmtId="0" fontId="27" fillId="6" borderId="1" xfId="2" applyNumberFormat="1" applyFont="1" applyFill="1" applyBorder="1" applyAlignment="1" applyProtection="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7" borderId="2" xfId="7" applyFont="1" applyFill="1" applyBorder="1" applyAlignment="1" applyProtection="1">
      <alignment horizontal="center" vertical="center" wrapText="1"/>
      <protection locked="0"/>
    </xf>
    <xf numFmtId="0" fontId="28" fillId="7" borderId="3" xfId="7" applyFont="1" applyFill="1" applyBorder="1" applyAlignment="1" applyProtection="1">
      <alignment horizontal="center" vertical="center" wrapText="1"/>
      <protection locked="0"/>
    </xf>
    <xf numFmtId="0" fontId="28" fillId="7" borderId="4" xfId="7" applyFont="1" applyFill="1" applyBorder="1" applyAlignment="1" applyProtection="1">
      <alignment horizontal="center" vertical="center" wrapText="1"/>
      <protection locked="0"/>
    </xf>
    <xf numFmtId="0" fontId="24" fillId="0" borderId="7" xfId="7" applyFont="1" applyBorder="1" applyAlignment="1">
      <alignment horizontal="left" vertical="center" wrapText="1"/>
    </xf>
    <xf numFmtId="0" fontId="24" fillId="0" borderId="2" xfId="7" applyFont="1" applyBorder="1" applyAlignment="1">
      <alignment horizontal="left" vertical="center" wrapText="1"/>
    </xf>
    <xf numFmtId="0" fontId="24" fillId="0" borderId="3" xfId="7" applyFont="1" applyBorder="1" applyAlignment="1">
      <alignment horizontal="left" vertical="center" wrapText="1"/>
    </xf>
    <xf numFmtId="0" fontId="24" fillId="0" borderId="4" xfId="7" applyFont="1" applyBorder="1" applyAlignment="1">
      <alignment horizontal="left" vertical="center" wrapText="1"/>
    </xf>
    <xf numFmtId="0" fontId="23" fillId="17" borderId="0" xfId="7" applyFont="1" applyFill="1" applyAlignment="1">
      <alignment horizontal="left" wrapText="1"/>
    </xf>
    <xf numFmtId="0" fontId="26" fillId="17" borderId="0" xfId="14" quotePrefix="1" applyFont="1" applyFill="1" applyBorder="1" applyAlignment="1">
      <alignment horizontal="left" vertical="top" wrapText="1"/>
    </xf>
    <xf numFmtId="0" fontId="28" fillId="7" borderId="5" xfId="7" applyFont="1" applyFill="1" applyBorder="1" applyAlignment="1" applyProtection="1">
      <alignment vertical="center" wrapText="1"/>
      <protection locked="0"/>
    </xf>
    <xf numFmtId="0" fontId="28" fillId="7" borderId="13" xfId="7" applyFont="1" applyFill="1" applyBorder="1" applyAlignment="1" applyProtection="1">
      <alignment vertical="center" wrapText="1"/>
      <protection locked="0"/>
    </xf>
    <xf numFmtId="0" fontId="28" fillId="7" borderId="14" xfId="7" applyFont="1" applyFill="1" applyBorder="1" applyAlignment="1" applyProtection="1">
      <alignment vertical="center" wrapText="1"/>
      <protection locked="0"/>
    </xf>
    <xf numFmtId="0" fontId="28" fillId="7" borderId="5" xfId="7" applyFont="1" applyFill="1" applyBorder="1" applyAlignment="1" applyProtection="1">
      <alignment vertical="center"/>
      <protection locked="0"/>
    </xf>
    <xf numFmtId="0" fontId="28" fillId="7" borderId="13" xfId="7" applyFont="1" applyFill="1" applyBorder="1" applyAlignment="1" applyProtection="1">
      <alignment vertical="center"/>
      <protection locked="0"/>
    </xf>
    <xf numFmtId="0" fontId="28" fillId="7" borderId="14" xfId="7" applyFont="1" applyFill="1" applyBorder="1" applyAlignment="1" applyProtection="1">
      <alignment vertical="center"/>
      <protection locked="0"/>
    </xf>
    <xf numFmtId="0" fontId="6" fillId="0" borderId="0" xfId="0" quotePrefix="1" applyFont="1" applyAlignment="1">
      <alignment horizontal="left"/>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7" fillId="6" borderId="2" xfId="2" applyNumberFormat="1" applyFont="1" applyFill="1" applyBorder="1" applyAlignment="1" applyProtection="1">
      <alignment horizontal="center" vertical="center" wrapText="1"/>
    </xf>
    <xf numFmtId="0" fontId="17" fillId="6" borderId="3" xfId="2" applyNumberFormat="1" applyFont="1" applyFill="1" applyBorder="1" applyAlignment="1" applyProtection="1">
      <alignment horizontal="center" vertical="center" wrapText="1"/>
    </xf>
    <xf numFmtId="0" fontId="17" fillId="6" borderId="4" xfId="2" applyNumberFormat="1" applyFont="1" applyFill="1" applyBorder="1" applyAlignment="1" applyProtection="1">
      <alignment horizontal="center" vertical="center" wrapText="1"/>
    </xf>
    <xf numFmtId="0" fontId="17" fillId="6" borderId="2" xfId="2" applyNumberFormat="1" applyFont="1" applyFill="1" applyBorder="1" applyAlignment="1" applyProtection="1">
      <alignment horizontal="left" vertical="center" wrapText="1"/>
    </xf>
    <xf numFmtId="0" fontId="17" fillId="6" borderId="3" xfId="2" applyNumberFormat="1" applyFont="1" applyFill="1" applyBorder="1" applyAlignment="1" applyProtection="1">
      <alignment horizontal="left" vertical="center" wrapText="1"/>
    </xf>
    <xf numFmtId="0" fontId="17" fillId="6" borderId="4" xfId="2" applyNumberFormat="1" applyFont="1" applyFill="1" applyBorder="1" applyAlignment="1" applyProtection="1">
      <alignment horizontal="left" vertical="center" wrapText="1"/>
    </xf>
    <xf numFmtId="0" fontId="6" fillId="0" borderId="0" xfId="0" quotePrefix="1" applyFont="1" applyAlignment="1">
      <alignment horizontal="left" vertical="top" wrapText="1"/>
    </xf>
  </cellXfs>
  <cellStyles count="21">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xfId="19" builtinId="3"/>
    <cellStyle name="Comma 2" xfId="8" xr:uid="{00000000-0005-0000-0000-000007000000}"/>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20" xr:uid="{00000000-0005-0000-0000-000012000000}"/>
    <cellStyle name="Normal_Sheet1" xfId="1" xr:uid="{00000000-0005-0000-0000-000013000000}"/>
    <cellStyle name="Text_CEPATNEI" xfId="15"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vattenfall.sharepoint.com/sites/DNUVNLChargingandRegulation/Shared%20Documents/02%20Charging/03%20DNOs/GSP_F%20NEEB%20NE%20England%20NPG/Charging%20Schedule%202025-2026/Northern%20Powergrid%20(Northeast)%20-%202025-26%20Schedule%20of%20charges%20and%20other%20tables%20v0.1.xlsx" TargetMode="External"/><Relationship Id="rId2" Type="http://schemas.microsoft.com/office/2019/04/relationships/externalLinkLongPath" Target="https://eclipsepower.sharepoint.com/sites/DNUVNLChargingandRegulation/Shared%20Documents/02%20Charging/03%20DNOs/GSP_F%20NEEB%20NE%20England%20NPG/Charging%20Schedule%202025-2026/Northern%20Powergrid%20(Northeast)%20-%202025-26%20Schedule%20of%20charges%20and%20other%20tables%20v0.1.xlsx?41D78F05" TargetMode="External"/><Relationship Id="rId1" Type="http://schemas.openxmlformats.org/officeDocument/2006/relationships/externalLinkPath" Target="file:///\\41D78F05\Northern%20Powergrid%20(Northeast)%20-%202025-26%20Schedule%20of%20charges%20and%20other%20tables%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verview"/>
      <sheetName val="Annex 1 LV, HV and UMS charges"/>
      <sheetName val="Annex 2 Designated EHV charges"/>
      <sheetName val="Annex 2a Import"/>
      <sheetName val="Annex 2b Export"/>
      <sheetName val="Annex 3 Preserved charges"/>
      <sheetName val="Annex 4 LDNO charges"/>
      <sheetName val="Annex 5 LLFs"/>
      <sheetName val="Annex 6 New or Amended EHV"/>
      <sheetName val="Annex 7 Pass-Through Costs"/>
      <sheetName val="Nodal prices"/>
      <sheetName val="SSC unit rate lookup"/>
      <sheetName val="Residual Charging Bands"/>
      <sheetName val="TNUoS Mapping"/>
      <sheetName val="Charge Calculator"/>
    </sheetNames>
    <sheetDataSet>
      <sheetData sheetId="0">
        <row r="4">
          <cell r="B4" t="str">
            <v>Northern Powergrid (Northeast) Plc</v>
          </cell>
          <cell r="C4" t="str">
            <v>2025/26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B1" zoomScale="90" zoomScaleNormal="9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0</v>
      </c>
      <c r="B2" s="8"/>
      <c r="C2" s="8"/>
      <c r="D2" s="8"/>
      <c r="E2" s="8"/>
    </row>
    <row r="3" spans="1:8" ht="13.8" x14ac:dyDescent="0.25">
      <c r="A3" s="8"/>
      <c r="B3" s="40" t="s">
        <v>1</v>
      </c>
      <c r="C3" s="39" t="s">
        <v>2</v>
      </c>
      <c r="D3" s="39" t="s">
        <v>3</v>
      </c>
      <c r="E3" s="39" t="s">
        <v>4</v>
      </c>
    </row>
    <row r="4" spans="1:8" ht="13.8" x14ac:dyDescent="0.25">
      <c r="A4" s="9" t="s">
        <v>0</v>
      </c>
      <c r="B4" s="2" t="s">
        <v>788</v>
      </c>
      <c r="C4" s="2" t="s">
        <v>612</v>
      </c>
      <c r="D4" s="2" t="s">
        <v>613</v>
      </c>
      <c r="E4" s="2" t="s">
        <v>755</v>
      </c>
    </row>
    <row r="5" spans="1:8" x14ac:dyDescent="0.25">
      <c r="A5" s="8"/>
      <c r="B5" s="8"/>
      <c r="C5" s="8"/>
      <c r="D5" s="8"/>
      <c r="E5" s="8"/>
    </row>
    <row r="6" spans="1:8" ht="16.8" x14ac:dyDescent="0.25">
      <c r="A6" s="11" t="s">
        <v>5</v>
      </c>
      <c r="B6" s="8"/>
      <c r="C6" s="8"/>
      <c r="D6" s="8"/>
      <c r="E6" s="8"/>
    </row>
    <row r="7" spans="1:8" ht="13.8" x14ac:dyDescent="0.25">
      <c r="A7" s="12" t="s">
        <v>6</v>
      </c>
      <c r="B7" s="211" t="s">
        <v>7</v>
      </c>
      <c r="C7" s="211"/>
      <c r="D7" s="211"/>
      <c r="E7" s="211"/>
    </row>
    <row r="8" spans="1:8" ht="30" customHeight="1" x14ac:dyDescent="0.25">
      <c r="A8" s="15" t="s">
        <v>8</v>
      </c>
      <c r="B8" s="207" t="s">
        <v>9</v>
      </c>
      <c r="C8" s="207"/>
      <c r="D8" s="207"/>
      <c r="E8" s="207"/>
    </row>
    <row r="9" spans="1:8" ht="30" customHeight="1" x14ac:dyDescent="0.25">
      <c r="A9" s="15" t="s">
        <v>10</v>
      </c>
      <c r="B9" s="207"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F Licence area.</v>
      </c>
      <c r="C9" s="207"/>
      <c r="D9" s="207"/>
      <c r="E9" s="207"/>
    </row>
    <row r="10" spans="1:8" ht="30" customHeight="1" x14ac:dyDescent="0.25">
      <c r="A10" s="15" t="s">
        <v>11</v>
      </c>
      <c r="B10" s="207" t="s">
        <v>12</v>
      </c>
      <c r="C10" s="207"/>
      <c r="D10" s="207"/>
      <c r="E10" s="207"/>
    </row>
    <row r="11" spans="1:8" ht="61.5" customHeight="1" x14ac:dyDescent="0.25">
      <c r="A11" s="15" t="s">
        <v>13</v>
      </c>
      <c r="B11" s="207"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7"/>
      <c r="D11" s="207"/>
      <c r="E11" s="207"/>
      <c r="F11" s="206"/>
      <c r="G11" s="206"/>
      <c r="H11" s="206"/>
    </row>
    <row r="12" spans="1:8" ht="86.25" customHeight="1" x14ac:dyDescent="0.25">
      <c r="A12" s="15" t="s">
        <v>14</v>
      </c>
      <c r="B12" s="207" t="s">
        <v>15</v>
      </c>
      <c r="C12" s="207"/>
      <c r="D12" s="207"/>
      <c r="E12" s="207"/>
    </row>
    <row r="13" spans="1:8" ht="51" customHeight="1" x14ac:dyDescent="0.25">
      <c r="A13" s="15" t="s">
        <v>16</v>
      </c>
      <c r="B13" s="207"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F Licence area.</v>
      </c>
      <c r="C13" s="207"/>
      <c r="D13" s="207"/>
      <c r="E13" s="207"/>
    </row>
    <row r="14" spans="1:8" ht="29.25" customHeight="1" x14ac:dyDescent="0.25">
      <c r="A14" s="55" t="s">
        <v>17</v>
      </c>
      <c r="B14" s="207" t="s">
        <v>18</v>
      </c>
      <c r="C14" s="207"/>
      <c r="D14" s="207"/>
      <c r="E14" s="207"/>
    </row>
    <row r="15" spans="1:8" ht="30" customHeight="1" x14ac:dyDescent="0.25">
      <c r="A15" s="15" t="s">
        <v>19</v>
      </c>
      <c r="B15" s="207" t="s">
        <v>20</v>
      </c>
      <c r="C15" s="207"/>
      <c r="D15" s="207"/>
      <c r="E15" s="207"/>
    </row>
    <row r="16" spans="1:8" ht="30" customHeight="1" x14ac:dyDescent="0.25">
      <c r="A16" s="15" t="s">
        <v>21</v>
      </c>
      <c r="B16" s="207" t="s">
        <v>22</v>
      </c>
      <c r="C16" s="207"/>
      <c r="D16" s="207"/>
      <c r="E16" s="207"/>
    </row>
    <row r="17" spans="1:5" ht="30" customHeight="1" x14ac:dyDescent="0.25">
      <c r="A17" s="15" t="s">
        <v>23</v>
      </c>
      <c r="B17" s="207" t="s">
        <v>24</v>
      </c>
      <c r="C17" s="207"/>
      <c r="D17" s="207"/>
      <c r="E17" s="207"/>
    </row>
    <row r="18" spans="1:5" x14ac:dyDescent="0.25">
      <c r="A18" s="8"/>
      <c r="B18" s="8"/>
      <c r="C18" s="8"/>
      <c r="D18" s="8"/>
      <c r="E18" s="8"/>
    </row>
    <row r="19" spans="1:5" ht="13.8" x14ac:dyDescent="0.25">
      <c r="A19" s="13" t="s">
        <v>25</v>
      </c>
      <c r="B19" s="8"/>
      <c r="C19" s="8"/>
      <c r="D19" s="8"/>
      <c r="E19" s="8"/>
    </row>
    <row r="20" spans="1:5" ht="13.8" x14ac:dyDescent="0.25">
      <c r="A20" s="12"/>
      <c r="B20" s="210"/>
      <c r="C20" s="210"/>
      <c r="D20" s="210"/>
      <c r="E20" s="210"/>
    </row>
    <row r="21" spans="1:5" ht="32.25" customHeight="1" x14ac:dyDescent="0.25">
      <c r="A21" s="208" t="s">
        <v>26</v>
      </c>
      <c r="B21" s="209"/>
      <c r="C21" s="209"/>
      <c r="D21" s="209"/>
      <c r="E21" s="209"/>
    </row>
    <row r="22" spans="1:5" x14ac:dyDescent="0.25">
      <c r="A22" s="8"/>
      <c r="B22" s="8"/>
      <c r="C22" s="8"/>
      <c r="D22" s="8"/>
      <c r="E22" s="8"/>
    </row>
    <row r="23" spans="1:5" ht="13.8" x14ac:dyDescent="0.25">
      <c r="A23" s="14" t="s">
        <v>27</v>
      </c>
      <c r="B23" s="8"/>
      <c r="C23" s="8"/>
      <c r="D23" s="8"/>
      <c r="E23" s="8"/>
    </row>
    <row r="24" spans="1:5" ht="13.8" x14ac:dyDescent="0.25">
      <c r="A24" s="10"/>
      <c r="B24" s="210"/>
      <c r="C24" s="210"/>
      <c r="D24" s="210"/>
      <c r="E24" s="210"/>
    </row>
    <row r="25" spans="1:5" ht="28.5" customHeight="1" x14ac:dyDescent="0.25">
      <c r="A25" s="208" t="s">
        <v>28</v>
      </c>
      <c r="B25" s="209"/>
      <c r="C25" s="209"/>
      <c r="D25" s="209"/>
      <c r="E25" s="209"/>
    </row>
    <row r="26" spans="1:5" ht="28.5" customHeight="1" x14ac:dyDescent="0.25">
      <c r="A26" s="205" t="s">
        <v>29</v>
      </c>
      <c r="B26" s="205"/>
      <c r="C26" s="205"/>
      <c r="D26" s="205"/>
      <c r="E26" s="205"/>
    </row>
  </sheetData>
  <mergeCells count="17">
    <mergeCell ref="B8:E8"/>
    <mergeCell ref="B9:E9"/>
    <mergeCell ref="B10:E10"/>
    <mergeCell ref="B11:E11"/>
    <mergeCell ref="B7:E7"/>
    <mergeCell ref="A26:E26"/>
    <mergeCell ref="F11:H11"/>
    <mergeCell ref="B15:E15"/>
    <mergeCell ref="A21:E21"/>
    <mergeCell ref="A25:E25"/>
    <mergeCell ref="B12:E12"/>
    <mergeCell ref="B14:E14"/>
    <mergeCell ref="B13:E13"/>
    <mergeCell ref="B17:E17"/>
    <mergeCell ref="B20:E20"/>
    <mergeCell ref="B24:E24"/>
    <mergeCell ref="B16:E16"/>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5"/>
  <sheetViews>
    <sheetView zoomScale="80" zoomScaleNormal="80" zoomScaleSheetLayoutView="100" workbookViewId="0">
      <selection activeCell="E9" sqref="E9"/>
    </sheetView>
  </sheetViews>
  <sheetFormatPr defaultColWidth="9.109375" defaultRowHeight="27.75" customHeight="1" x14ac:dyDescent="0.25"/>
  <cols>
    <col min="1" max="1" width="49" style="58" bestFit="1" customWidth="1"/>
    <col min="2" max="2" width="17.5546875" style="92" customWidth="1"/>
    <col min="3" max="3" width="6.88671875" style="58" customWidth="1"/>
    <col min="4" max="6" width="17.5546875" style="92" customWidth="1"/>
    <col min="7" max="7" width="6.5546875" style="58" customWidth="1"/>
    <col min="8" max="16384" width="9.109375" style="58"/>
  </cols>
  <sheetData>
    <row r="1" spans="1:8" ht="27.75" customHeight="1" x14ac:dyDescent="0.25">
      <c r="A1" s="96" t="s">
        <v>30</v>
      </c>
      <c r="B1" s="273"/>
      <c r="C1" s="273"/>
      <c r="D1" s="179"/>
      <c r="E1" s="179"/>
      <c r="F1" s="179"/>
    </row>
    <row r="2" spans="1:8" ht="35.1" customHeight="1" x14ac:dyDescent="0.25">
      <c r="A2" s="233" t="str">
        <f>Overview!B4&amp; " - Effective from "&amp;Overview!D4&amp;" - "&amp;Overview!E4&amp;" Supplier of Last Resort and Eligible Bad Debt Pass-Through Costs"</f>
        <v>Eclipse Power Distribution Limited - GSP F - Effective from 1 April 2025 - Final Supplier of Last Resort and Eligible Bad Debt Pass-Through Costs</v>
      </c>
      <c r="B2" s="234"/>
      <c r="C2" s="234"/>
      <c r="D2" s="234"/>
      <c r="E2" s="234"/>
      <c r="F2" s="235"/>
    </row>
    <row r="3" spans="1:8" s="64" customFormat="1" ht="18" x14ac:dyDescent="0.25">
      <c r="A3" s="62"/>
      <c r="B3" s="62"/>
      <c r="C3" s="62"/>
      <c r="D3" s="62"/>
      <c r="E3" s="62"/>
      <c r="F3" s="62"/>
    </row>
    <row r="4" spans="1:8" ht="72" x14ac:dyDescent="0.25">
      <c r="A4" s="75" t="s">
        <v>51</v>
      </c>
      <c r="B4" s="76" t="s">
        <v>299</v>
      </c>
      <c r="C4" s="76" t="s">
        <v>53</v>
      </c>
      <c r="D4" s="76" t="s">
        <v>300</v>
      </c>
      <c r="E4" s="76" t="s">
        <v>301</v>
      </c>
      <c r="F4" s="58"/>
      <c r="H4" s="23"/>
    </row>
    <row r="5" spans="1:8" ht="27" customHeight="1" x14ac:dyDescent="0.25">
      <c r="A5" s="78" t="s">
        <v>614</v>
      </c>
      <c r="B5" s="79" t="str">
        <f>IFERROR(INDEX('Annex 1 LV, HV and UMS charges'!$B$12:$B$45,MATCH($A5,'Annex 1 LV, HV and UMS charges'!$A$12:$A$310,0)),INDEX('Annex 4 LDNO charges'!$B$12:$B$203,MATCH($A5,'Annex 4 LDNO charges'!$A$12:$A$203,0)))</f>
        <v>F01 , F61 , F31</v>
      </c>
      <c r="C5" s="80" t="s">
        <v>62</v>
      </c>
      <c r="D5" s="180">
        <v>0</v>
      </c>
      <c r="E5" s="201">
        <v>-1.1530367308069278E-2</v>
      </c>
      <c r="F5" s="58"/>
      <c r="H5" s="23"/>
    </row>
    <row r="6" spans="1:8" ht="27" customHeight="1" x14ac:dyDescent="0.25">
      <c r="A6" s="78" t="s">
        <v>615</v>
      </c>
      <c r="B6" s="79" t="str">
        <f>IFERROR(INDEX('Annex 1 LV, HV and UMS charges'!$B$12:$B$45,MATCH($A6,'Annex 1 LV, HV and UMS charges'!$A$12:$A$310,0)),INDEX('Annex 4 LDNO charges'!$B$12:$B$203,MATCH($A6,'Annex 4 LDNO charges'!$A$12:$A$203,0)))</f>
        <v>F04 , F64 , F34</v>
      </c>
      <c r="C6" s="80" t="s">
        <v>64</v>
      </c>
      <c r="D6" s="85">
        <v>0</v>
      </c>
      <c r="E6" s="201">
        <v>-1.1530367308069278E-2</v>
      </c>
      <c r="F6" s="58"/>
      <c r="H6" s="23"/>
    </row>
    <row r="7" spans="1:8" ht="27" customHeight="1" x14ac:dyDescent="0.25">
      <c r="A7" s="78" t="s">
        <v>616</v>
      </c>
      <c r="B7" s="79" t="str">
        <f>IFERROR(INDEX('Annex 1 LV, HV and UMS charges'!$B$12:$B$45,MATCH($A7,'Annex 1 LV, HV and UMS charges'!$A$12:$A$310,0)),INDEX('Annex 4 LDNO charges'!$B$12:$B$203,MATCH($A7,'Annex 4 LDNO charges'!$A$12:$A$203,0)))</f>
        <v>11F , 61F , 1F1 , 6F1 , 3F1</v>
      </c>
      <c r="C7" s="80" t="s">
        <v>64</v>
      </c>
      <c r="D7" s="85">
        <v>0</v>
      </c>
      <c r="E7" s="201">
        <v>-1.1530367308069278E-2</v>
      </c>
      <c r="F7" s="58"/>
      <c r="H7" s="23"/>
    </row>
    <row r="8" spans="1:8" ht="27" customHeight="1" x14ac:dyDescent="0.25">
      <c r="A8" s="78" t="s">
        <v>617</v>
      </c>
      <c r="B8" s="79" t="str">
        <f>IFERROR(INDEX('Annex 1 LV, HV and UMS charges'!$B$12:$B$45,MATCH($A8,'Annex 1 LV, HV and UMS charges'!$A$12:$A$310,0)),INDEX('Annex 4 LDNO charges'!$B$12:$B$203,MATCH($A8,'Annex 4 LDNO charges'!$A$12:$A$203,0)))</f>
        <v>12F , 62F , 1F2 , 6F2 , 3F2</v>
      </c>
      <c r="C8" s="80" t="s">
        <v>64</v>
      </c>
      <c r="D8" s="85">
        <v>0</v>
      </c>
      <c r="E8" s="201">
        <v>-1.1530367308069278E-2</v>
      </c>
      <c r="F8" s="58"/>
      <c r="H8" s="23"/>
    </row>
    <row r="9" spans="1:8" ht="27" customHeight="1" x14ac:dyDescent="0.25">
      <c r="A9" s="78" t="s">
        <v>618</v>
      </c>
      <c r="B9" s="79" t="str">
        <f>IFERROR(INDEX('Annex 1 LV, HV and UMS charges'!$B$12:$B$45,MATCH($A9,'Annex 1 LV, HV and UMS charges'!$A$12:$A$310,0)),INDEX('Annex 4 LDNO charges'!$B$12:$B$203,MATCH($A9,'Annex 4 LDNO charges'!$A$12:$A$203,0)))</f>
        <v>13F , 63F , 1F3 , 6F3 , 3F3</v>
      </c>
      <c r="C9" s="80" t="s">
        <v>64</v>
      </c>
      <c r="D9" s="85">
        <v>0</v>
      </c>
      <c r="E9" s="201">
        <v>-1.1530367308069278E-2</v>
      </c>
      <c r="F9" s="58"/>
      <c r="H9" s="23"/>
    </row>
    <row r="10" spans="1:8" ht="27" customHeight="1" x14ac:dyDescent="0.25">
      <c r="A10" s="78" t="s">
        <v>619</v>
      </c>
      <c r="B10" s="79" t="str">
        <f>IFERROR(INDEX('Annex 1 LV, HV and UMS charges'!$B$12:$B$45,MATCH($A10,'Annex 1 LV, HV and UMS charges'!$A$12:$A$310,0)),INDEX('Annex 4 LDNO charges'!$B$12:$B$203,MATCH($A10,'Annex 4 LDNO charges'!$A$12:$A$203,0)))</f>
        <v>14F , 64F , 1F4 , 6F4 , 3F4</v>
      </c>
      <c r="C10" s="80" t="s">
        <v>64</v>
      </c>
      <c r="D10" s="85">
        <v>0</v>
      </c>
      <c r="E10" s="201">
        <v>-1.1530367308069278E-2</v>
      </c>
      <c r="F10" s="58"/>
      <c r="H10" s="23"/>
    </row>
    <row r="11" spans="1:8" ht="27" customHeight="1" x14ac:dyDescent="0.25">
      <c r="A11" s="148" t="s">
        <v>66</v>
      </c>
      <c r="B11" s="79" t="str">
        <f>IFERROR(INDEX('Annex 1 LV, HV and UMS charges'!$B$12:$B$45,MATCH($A11,'Annex 1 LV, HV and UMS charges'!$A$12:$A$310,0)),INDEX('Annex 4 LDNO charges'!$B$12:$B$203,MATCH($A11,'Annex 4 LDNO charges'!$A$12:$A$203,0)))</f>
        <v>F26 , F86 , F56</v>
      </c>
      <c r="C11" s="80">
        <v>0</v>
      </c>
      <c r="D11" s="85">
        <v>0</v>
      </c>
      <c r="E11" s="201">
        <v>-1.1530367308069278E-2</v>
      </c>
      <c r="F11" s="58"/>
      <c r="H11" s="23"/>
    </row>
    <row r="12" spans="1:8" ht="27" customHeight="1" x14ac:dyDescent="0.25">
      <c r="A12" s="148" t="s">
        <v>67</v>
      </c>
      <c r="B12" s="79" t="str">
        <f>IFERROR(INDEX('Annex 1 LV, HV and UMS charges'!$B$12:$B$45,MATCH($A12,'Annex 1 LV, HV and UMS charges'!$A$12:$A$310,0)),INDEX('Annex 4 LDNO charges'!$B$12:$B$203,MATCH($A12,'Annex 4 LDNO charges'!$A$12:$A$203,0)))</f>
        <v xml:space="preserve">21F , 71F </v>
      </c>
      <c r="C12" s="80">
        <v>0</v>
      </c>
      <c r="D12" s="85">
        <v>0</v>
      </c>
      <c r="E12" s="201">
        <v>-1.1530367308069278E-2</v>
      </c>
      <c r="F12" s="58"/>
      <c r="H12" s="23"/>
    </row>
    <row r="13" spans="1:8" ht="27" customHeight="1" x14ac:dyDescent="0.25">
      <c r="A13" s="148" t="s">
        <v>68</v>
      </c>
      <c r="B13" s="79" t="str">
        <f>IFERROR(INDEX('Annex 1 LV, HV and UMS charges'!$B$12:$B$45,MATCH($A13,'Annex 1 LV, HV and UMS charges'!$A$12:$A$310,0)),INDEX('Annex 4 LDNO charges'!$B$12:$B$203,MATCH($A13,'Annex 4 LDNO charges'!$A$12:$A$203,0)))</f>
        <v xml:space="preserve">22F , 72F </v>
      </c>
      <c r="C13" s="80">
        <v>0</v>
      </c>
      <c r="D13" s="85">
        <v>0</v>
      </c>
      <c r="E13" s="201">
        <v>-1.1530367308069278E-2</v>
      </c>
      <c r="F13" s="58"/>
      <c r="H13" s="23"/>
    </row>
    <row r="14" spans="1:8" ht="27" customHeight="1" x14ac:dyDescent="0.25">
      <c r="A14" s="148" t="s">
        <v>69</v>
      </c>
      <c r="B14" s="79" t="str">
        <f>IFERROR(INDEX('Annex 1 LV, HV and UMS charges'!$B$12:$B$45,MATCH($A14,'Annex 1 LV, HV and UMS charges'!$A$12:$A$310,0)),INDEX('Annex 4 LDNO charges'!$B$12:$B$203,MATCH($A14,'Annex 4 LDNO charges'!$A$12:$A$203,0)))</f>
        <v xml:space="preserve">23F , 73F </v>
      </c>
      <c r="C14" s="80">
        <v>0</v>
      </c>
      <c r="D14" s="85">
        <v>0</v>
      </c>
      <c r="E14" s="201">
        <v>-1.1530367308069278E-2</v>
      </c>
      <c r="F14" s="58"/>
      <c r="H14" s="23"/>
    </row>
    <row r="15" spans="1:8" ht="27" customHeight="1" x14ac:dyDescent="0.25">
      <c r="A15" s="152" t="s">
        <v>70</v>
      </c>
      <c r="B15" s="79" t="str">
        <f>IFERROR(INDEX('Annex 1 LV, HV and UMS charges'!$B$12:$B$45,MATCH($A15,'Annex 1 LV, HV and UMS charges'!$A$12:$A$310,0)),INDEX('Annex 4 LDNO charges'!$B$12:$B$203,MATCH($A15,'Annex 4 LDNO charges'!$A$12:$A$203,0)))</f>
        <v xml:space="preserve">24F , 74F </v>
      </c>
      <c r="C15" s="80">
        <v>0</v>
      </c>
      <c r="D15" s="85">
        <v>0</v>
      </c>
      <c r="E15" s="201">
        <v>-1.1530367308069278E-2</v>
      </c>
      <c r="F15" s="58"/>
      <c r="H15" s="23"/>
    </row>
    <row r="16" spans="1:8" ht="27" customHeight="1" x14ac:dyDescent="0.25">
      <c r="A16" s="152" t="s">
        <v>71</v>
      </c>
      <c r="B16" s="79" t="str">
        <f>IFERROR(INDEX('Annex 1 LV, HV and UMS charges'!$B$12:$B$45,MATCH($A16,'Annex 1 LV, HV and UMS charges'!$A$12:$A$310,0)),INDEX('Annex 4 LDNO charges'!$B$12:$B$203,MATCH($A16,'Annex 4 LDNO charges'!$A$12:$A$203,0)))</f>
        <v>F85 , F55</v>
      </c>
      <c r="C16" s="80">
        <v>0</v>
      </c>
      <c r="D16" s="85">
        <v>0</v>
      </c>
      <c r="E16" s="201">
        <v>-1.1530367308069278E-2</v>
      </c>
      <c r="F16" s="58"/>
      <c r="H16" s="23"/>
    </row>
    <row r="17" spans="1:8" ht="27" customHeight="1" x14ac:dyDescent="0.25">
      <c r="A17" s="152" t="s">
        <v>72</v>
      </c>
      <c r="B17" s="79" t="str">
        <f>IFERROR(INDEX('Annex 1 LV, HV and UMS charges'!$B$12:$B$45,MATCH($A17,'Annex 1 LV, HV and UMS charges'!$A$12:$A$310,0)),INDEX('Annex 4 LDNO charges'!$B$12:$B$203,MATCH($A17,'Annex 4 LDNO charges'!$A$12:$A$203,0)))</f>
        <v xml:space="preserve">Y1F </v>
      </c>
      <c r="C17" s="80">
        <v>0</v>
      </c>
      <c r="D17" s="85">
        <v>0</v>
      </c>
      <c r="E17" s="201">
        <v>-1.1530367308069278E-2</v>
      </c>
      <c r="F17" s="58"/>
      <c r="H17" s="23"/>
    </row>
    <row r="18" spans="1:8" ht="27" customHeight="1" x14ac:dyDescent="0.25">
      <c r="A18" s="152" t="s">
        <v>73</v>
      </c>
      <c r="B18" s="79" t="str">
        <f>IFERROR(INDEX('Annex 1 LV, HV and UMS charges'!$B$12:$B$45,MATCH($A18,'Annex 1 LV, HV and UMS charges'!$A$12:$A$310,0)),INDEX('Annex 4 LDNO charges'!$B$12:$B$203,MATCH($A18,'Annex 4 LDNO charges'!$A$12:$A$203,0)))</f>
        <v xml:space="preserve">Y2F </v>
      </c>
      <c r="C18" s="80">
        <v>0</v>
      </c>
      <c r="D18" s="85">
        <v>0</v>
      </c>
      <c r="E18" s="201">
        <v>-1.1530367308069278E-2</v>
      </c>
      <c r="F18" s="58"/>
      <c r="H18" s="23"/>
    </row>
    <row r="19" spans="1:8" ht="27" customHeight="1" x14ac:dyDescent="0.25">
      <c r="A19" s="152" t="s">
        <v>74</v>
      </c>
      <c r="B19" s="79" t="str">
        <f>IFERROR(INDEX('Annex 1 LV, HV and UMS charges'!$B$12:$B$45,MATCH($A19,'Annex 1 LV, HV and UMS charges'!$A$12:$A$310,0)),INDEX('Annex 4 LDNO charges'!$B$12:$B$203,MATCH($A19,'Annex 4 LDNO charges'!$A$12:$A$203,0)))</f>
        <v xml:space="preserve">Y3F </v>
      </c>
      <c r="C19" s="80">
        <v>0</v>
      </c>
      <c r="D19" s="85">
        <v>0</v>
      </c>
      <c r="E19" s="201">
        <v>-1.1530367308069278E-2</v>
      </c>
      <c r="F19" s="58"/>
      <c r="H19" s="23"/>
    </row>
    <row r="20" spans="1:8" ht="27" customHeight="1" x14ac:dyDescent="0.25">
      <c r="A20" s="152" t="s">
        <v>75</v>
      </c>
      <c r="B20" s="79" t="str">
        <f>IFERROR(INDEX('Annex 1 LV, HV and UMS charges'!$B$12:$B$45,MATCH($A20,'Annex 1 LV, HV and UMS charges'!$A$12:$A$310,0)),INDEX('Annex 4 LDNO charges'!$B$12:$B$203,MATCH($A20,'Annex 4 LDNO charges'!$A$12:$A$203,0)))</f>
        <v xml:space="preserve">Y4F </v>
      </c>
      <c r="C20" s="80">
        <v>0</v>
      </c>
      <c r="D20" s="85">
        <v>0</v>
      </c>
      <c r="E20" s="201">
        <v>-1.1530367308069278E-2</v>
      </c>
      <c r="F20" s="58"/>
      <c r="H20" s="23"/>
    </row>
    <row r="21" spans="1:8" ht="27" customHeight="1" x14ac:dyDescent="0.25">
      <c r="A21" s="152" t="s">
        <v>76</v>
      </c>
      <c r="B21" s="79" t="str">
        <f>IFERROR(INDEX('Annex 1 LV, HV and UMS charges'!$B$12:$B$45,MATCH($A21,'Annex 1 LV, HV and UMS charges'!$A$12:$A$310,0)),INDEX('Annex 4 LDNO charges'!$B$12:$B$203,MATCH($A21,'Annex 4 LDNO charges'!$A$12:$A$203,0)))</f>
        <v xml:space="preserve">F84 </v>
      </c>
      <c r="C21" s="80">
        <v>0</v>
      </c>
      <c r="D21" s="85">
        <v>0</v>
      </c>
      <c r="E21" s="201">
        <v>-1.1530367308069278E-2</v>
      </c>
      <c r="F21" s="58"/>
      <c r="H21" s="23"/>
    </row>
    <row r="22" spans="1:8" ht="27" customHeight="1" x14ac:dyDescent="0.25">
      <c r="A22" s="152" t="s">
        <v>77</v>
      </c>
      <c r="B22" s="79" t="str">
        <f>IFERROR(INDEX('Annex 1 LV, HV and UMS charges'!$B$12:$B$45,MATCH($A22,'Annex 1 LV, HV and UMS charges'!$A$12:$A$310,0)),INDEX('Annex 4 LDNO charges'!$B$12:$B$203,MATCH($A22,'Annex 4 LDNO charges'!$A$12:$A$203,0)))</f>
        <v xml:space="preserve">81F </v>
      </c>
      <c r="C22" s="80">
        <v>0</v>
      </c>
      <c r="D22" s="85">
        <v>0</v>
      </c>
      <c r="E22" s="201">
        <v>-1.1530367308069278E-2</v>
      </c>
      <c r="F22" s="58"/>
      <c r="H22" s="23"/>
    </row>
    <row r="23" spans="1:8" ht="27" customHeight="1" x14ac:dyDescent="0.25">
      <c r="A23" s="148" t="s">
        <v>78</v>
      </c>
      <c r="B23" s="79" t="str">
        <f>IFERROR(INDEX('Annex 1 LV, HV and UMS charges'!$B$12:$B$45,MATCH($A23,'Annex 1 LV, HV and UMS charges'!$A$12:$A$310,0)),INDEX('Annex 4 LDNO charges'!$B$12:$B$203,MATCH($A23,'Annex 4 LDNO charges'!$A$12:$A$203,0)))</f>
        <v xml:space="preserve">82F </v>
      </c>
      <c r="C23" s="80">
        <v>0</v>
      </c>
      <c r="D23" s="85">
        <v>0</v>
      </c>
      <c r="E23" s="201">
        <v>-1.1530367308069278E-2</v>
      </c>
      <c r="F23" s="58"/>
      <c r="H23" s="23"/>
    </row>
    <row r="24" spans="1:8" ht="27" customHeight="1" x14ac:dyDescent="0.25">
      <c r="A24" s="148" t="s">
        <v>79</v>
      </c>
      <c r="B24" s="79" t="str">
        <f>IFERROR(INDEX('Annex 1 LV, HV and UMS charges'!$B$12:$B$45,MATCH($A24,'Annex 1 LV, HV and UMS charges'!$A$12:$A$310,0)),INDEX('Annex 4 LDNO charges'!$B$12:$B$203,MATCH($A24,'Annex 4 LDNO charges'!$A$12:$A$203,0)))</f>
        <v xml:space="preserve">83F </v>
      </c>
      <c r="C24" s="80">
        <v>0</v>
      </c>
      <c r="D24" s="85">
        <v>0</v>
      </c>
      <c r="E24" s="201">
        <v>-1.1530367308069278E-2</v>
      </c>
      <c r="F24" s="58"/>
      <c r="H24" s="23"/>
    </row>
    <row r="25" spans="1:8" ht="27" customHeight="1" x14ac:dyDescent="0.25">
      <c r="A25" s="148" t="s">
        <v>80</v>
      </c>
      <c r="B25" s="79" t="str">
        <f>IFERROR(INDEX('Annex 1 LV, HV and UMS charges'!$B$12:$B$45,MATCH($A25,'Annex 1 LV, HV and UMS charges'!$A$12:$A$310,0)),INDEX('Annex 4 LDNO charges'!$B$12:$B$203,MATCH($A25,'Annex 4 LDNO charges'!$A$12:$A$203,0)))</f>
        <v xml:space="preserve">84F </v>
      </c>
      <c r="C25" s="80">
        <v>0</v>
      </c>
      <c r="D25" s="85">
        <v>0</v>
      </c>
      <c r="E25" s="201">
        <v>-1.1530367308069278E-2</v>
      </c>
      <c r="F25" s="58"/>
      <c r="H25" s="23"/>
    </row>
    <row r="26" spans="1:8" ht="27" customHeight="1" x14ac:dyDescent="0.25">
      <c r="A26" s="148" t="s">
        <v>620</v>
      </c>
      <c r="B26" s="79" t="str">
        <f>IFERROR(INDEX('Annex 1 LV, HV and UMS charges'!$B$12:$B$45,MATCH($A26,'Annex 1 LV, HV and UMS charges'!$A$12:$A$310,0)),INDEX('Annex 4 LDNO charges'!$B$12:$B$203,MATCH($A26,'Annex 4 LDNO charges'!$A$12:$A$203,0)))</f>
        <v>F01</v>
      </c>
      <c r="C26" s="80" t="s">
        <v>62</v>
      </c>
      <c r="D26" s="180">
        <v>0</v>
      </c>
      <c r="E26" s="201">
        <v>-1.1530367308069278E-2</v>
      </c>
      <c r="F26" s="58"/>
      <c r="H26" s="23"/>
    </row>
    <row r="27" spans="1:8" ht="27" customHeight="1" x14ac:dyDescent="0.25">
      <c r="A27" s="148" t="s">
        <v>622</v>
      </c>
      <c r="B27" s="79" t="str">
        <f>IFERROR(INDEX('Annex 1 LV, HV and UMS charges'!$B$12:$B$45,MATCH($A27,'Annex 1 LV, HV and UMS charges'!$A$12:$A$310,0)),INDEX('Annex 4 LDNO charges'!$B$12:$B$203,MATCH($A27,'Annex 4 LDNO charges'!$A$12:$A$203,0)))</f>
        <v>F04</v>
      </c>
      <c r="C27" s="80" t="s">
        <v>64</v>
      </c>
      <c r="D27" s="85">
        <v>0</v>
      </c>
      <c r="E27" s="201">
        <v>-1.1530367308069278E-2</v>
      </c>
      <c r="F27" s="58"/>
      <c r="H27" s="23"/>
    </row>
    <row r="28" spans="1:8" ht="27" customHeight="1" x14ac:dyDescent="0.25">
      <c r="A28" s="148" t="s">
        <v>623</v>
      </c>
      <c r="B28" s="79" t="str">
        <f>IFERROR(INDEX('Annex 1 LV, HV and UMS charges'!$B$12:$B$45,MATCH($A28,'Annex 1 LV, HV and UMS charges'!$A$12:$A$310,0)),INDEX('Annex 4 LDNO charges'!$B$12:$B$203,MATCH($A28,'Annex 4 LDNO charges'!$A$12:$A$203,0)))</f>
        <v>11F, 1F1</v>
      </c>
      <c r="C28" s="80" t="s">
        <v>64</v>
      </c>
      <c r="D28" s="85">
        <v>0</v>
      </c>
      <c r="E28" s="201">
        <v>-1.1530367308069278E-2</v>
      </c>
      <c r="F28" s="58"/>
      <c r="H28" s="23"/>
    </row>
    <row r="29" spans="1:8" ht="27" customHeight="1" x14ac:dyDescent="0.25">
      <c r="A29" s="148" t="s">
        <v>624</v>
      </c>
      <c r="B29" s="79" t="str">
        <f>IFERROR(INDEX('Annex 1 LV, HV and UMS charges'!$B$12:$B$45,MATCH($A29,'Annex 1 LV, HV and UMS charges'!$A$12:$A$310,0)),INDEX('Annex 4 LDNO charges'!$B$12:$B$203,MATCH($A29,'Annex 4 LDNO charges'!$A$12:$A$203,0)))</f>
        <v>12F, 1F2</v>
      </c>
      <c r="C29" s="80" t="s">
        <v>64</v>
      </c>
      <c r="D29" s="85">
        <v>0</v>
      </c>
      <c r="E29" s="201">
        <v>-1.1530367308069278E-2</v>
      </c>
      <c r="F29" s="58"/>
      <c r="H29" s="23"/>
    </row>
    <row r="30" spans="1:8" ht="27" customHeight="1" x14ac:dyDescent="0.25">
      <c r="A30" s="148" t="s">
        <v>625</v>
      </c>
      <c r="B30" s="79" t="str">
        <f>IFERROR(INDEX('Annex 1 LV, HV and UMS charges'!$B$12:$B$45,MATCH($A30,'Annex 1 LV, HV and UMS charges'!$A$12:$A$310,0)),INDEX('Annex 4 LDNO charges'!$B$12:$B$203,MATCH($A30,'Annex 4 LDNO charges'!$A$12:$A$203,0)))</f>
        <v>13F, 1F3</v>
      </c>
      <c r="C30" s="80" t="s">
        <v>64</v>
      </c>
      <c r="D30" s="85">
        <v>0</v>
      </c>
      <c r="E30" s="201">
        <v>-1.1530367308069278E-2</v>
      </c>
      <c r="F30" s="58"/>
      <c r="H30" s="23"/>
    </row>
    <row r="31" spans="1:8" ht="27" customHeight="1" x14ac:dyDescent="0.25">
      <c r="A31" s="148" t="s">
        <v>626</v>
      </c>
      <c r="B31" s="79" t="str">
        <f>IFERROR(INDEX('Annex 1 LV, HV and UMS charges'!$B$12:$B$45,MATCH($A31,'Annex 1 LV, HV and UMS charges'!$A$12:$A$310,0)),INDEX('Annex 4 LDNO charges'!$B$12:$B$203,MATCH($A31,'Annex 4 LDNO charges'!$A$12:$A$203,0)))</f>
        <v>14F, 1F4</v>
      </c>
      <c r="C31" s="80" t="s">
        <v>64</v>
      </c>
      <c r="D31" s="85">
        <v>0</v>
      </c>
      <c r="E31" s="201">
        <v>-1.1530367308069278E-2</v>
      </c>
      <c r="F31" s="58"/>
      <c r="H31" s="23"/>
    </row>
    <row r="32" spans="1:8" ht="27" customHeight="1" x14ac:dyDescent="0.25">
      <c r="A32" s="148" t="s">
        <v>129</v>
      </c>
      <c r="B32" s="79" t="str">
        <f>IFERROR(INDEX('Annex 1 LV, HV and UMS charges'!$B$12:$B$45,MATCH($A32,'Annex 1 LV, HV and UMS charges'!$A$12:$A$310,0)),INDEX('Annex 4 LDNO charges'!$B$12:$B$203,MATCH($A32,'Annex 4 LDNO charges'!$A$12:$A$203,0)))</f>
        <v>F26</v>
      </c>
      <c r="C32" s="80">
        <v>0</v>
      </c>
      <c r="D32" s="85">
        <v>0</v>
      </c>
      <c r="E32" s="201">
        <v>-1.1530367308069278E-2</v>
      </c>
      <c r="F32" s="58"/>
      <c r="H32" s="23"/>
    </row>
    <row r="33" spans="1:8" ht="27" customHeight="1" x14ac:dyDescent="0.25">
      <c r="A33" s="148" t="s">
        <v>130</v>
      </c>
      <c r="B33" s="79" t="str">
        <f>IFERROR(INDEX('Annex 1 LV, HV and UMS charges'!$B$12:$B$45,MATCH($A33,'Annex 1 LV, HV and UMS charges'!$A$12:$A$310,0)),INDEX('Annex 4 LDNO charges'!$B$12:$B$203,MATCH($A33,'Annex 4 LDNO charges'!$A$12:$A$203,0)))</f>
        <v>21F</v>
      </c>
      <c r="C33" s="80">
        <v>0</v>
      </c>
      <c r="D33" s="85">
        <v>0</v>
      </c>
      <c r="E33" s="201">
        <v>-1.1530367308069278E-2</v>
      </c>
      <c r="F33" s="58"/>
      <c r="H33" s="23"/>
    </row>
    <row r="34" spans="1:8" ht="27" customHeight="1" x14ac:dyDescent="0.25">
      <c r="A34" s="148" t="s">
        <v>131</v>
      </c>
      <c r="B34" s="79" t="str">
        <f>IFERROR(INDEX('Annex 1 LV, HV and UMS charges'!$B$12:$B$45,MATCH($A34,'Annex 1 LV, HV and UMS charges'!$A$12:$A$310,0)),INDEX('Annex 4 LDNO charges'!$B$12:$B$203,MATCH($A34,'Annex 4 LDNO charges'!$A$12:$A$203,0)))</f>
        <v>22F</v>
      </c>
      <c r="C34" s="80">
        <v>0</v>
      </c>
      <c r="D34" s="85">
        <v>0</v>
      </c>
      <c r="E34" s="201">
        <v>-1.1530367308069278E-2</v>
      </c>
      <c r="F34" s="58"/>
      <c r="H34" s="23"/>
    </row>
    <row r="35" spans="1:8" ht="27" customHeight="1" x14ac:dyDescent="0.25">
      <c r="A35" s="148" t="s">
        <v>132</v>
      </c>
      <c r="B35" s="79" t="str">
        <f>IFERROR(INDEX('Annex 1 LV, HV and UMS charges'!$B$12:$B$45,MATCH($A35,'Annex 1 LV, HV and UMS charges'!$A$12:$A$310,0)),INDEX('Annex 4 LDNO charges'!$B$12:$B$203,MATCH($A35,'Annex 4 LDNO charges'!$A$12:$A$203,0)))</f>
        <v>23F</v>
      </c>
      <c r="C35" s="80">
        <v>0</v>
      </c>
      <c r="D35" s="85">
        <v>0</v>
      </c>
      <c r="E35" s="201">
        <v>-1.1530367308069278E-2</v>
      </c>
      <c r="F35" s="58"/>
      <c r="H35" s="23"/>
    </row>
    <row r="36" spans="1:8" ht="27" customHeight="1" x14ac:dyDescent="0.25">
      <c r="A36" s="148" t="s">
        <v>133</v>
      </c>
      <c r="B36" s="79" t="str">
        <f>IFERROR(INDEX('Annex 1 LV, HV and UMS charges'!$B$12:$B$45,MATCH($A36,'Annex 1 LV, HV and UMS charges'!$A$12:$A$310,0)),INDEX('Annex 4 LDNO charges'!$B$12:$B$203,MATCH($A36,'Annex 4 LDNO charges'!$A$12:$A$203,0)))</f>
        <v>24F</v>
      </c>
      <c r="C36" s="80">
        <v>0</v>
      </c>
      <c r="D36" s="85">
        <v>0</v>
      </c>
      <c r="E36" s="201">
        <v>-1.1530367308069278E-2</v>
      </c>
      <c r="F36" s="58"/>
      <c r="H36" s="23"/>
    </row>
    <row r="37" spans="1:8" ht="27" customHeight="1" x14ac:dyDescent="0.25">
      <c r="A37" s="152" t="s">
        <v>627</v>
      </c>
      <c r="B37" s="79" t="str">
        <f>IFERROR(INDEX('Annex 1 LV, HV and UMS charges'!$B$12:$B$45,MATCH($A37,'Annex 1 LV, HV and UMS charges'!$A$12:$A$310,0)),INDEX('Annex 4 LDNO charges'!$B$12:$B$203,MATCH($A37,'Annex 4 LDNO charges'!$A$12:$A$203,0)))</f>
        <v>F61</v>
      </c>
      <c r="C37" s="80" t="s">
        <v>62</v>
      </c>
      <c r="D37" s="180">
        <v>0</v>
      </c>
      <c r="E37" s="201">
        <v>-1.1530367308069278E-2</v>
      </c>
      <c r="F37" s="58"/>
      <c r="H37" s="23"/>
    </row>
    <row r="38" spans="1:8" ht="27" customHeight="1" x14ac:dyDescent="0.25">
      <c r="A38" s="148" t="s">
        <v>628</v>
      </c>
      <c r="B38" s="79" t="str">
        <f>IFERROR(INDEX('Annex 1 LV, HV and UMS charges'!$B$12:$B$45,MATCH($A38,'Annex 1 LV, HV and UMS charges'!$A$12:$A$310,0)),INDEX('Annex 4 LDNO charges'!$B$12:$B$203,MATCH($A38,'Annex 4 LDNO charges'!$A$12:$A$203,0)))</f>
        <v>F64</v>
      </c>
      <c r="C38" s="80" t="s">
        <v>64</v>
      </c>
      <c r="D38" s="85">
        <v>0</v>
      </c>
      <c r="E38" s="201">
        <v>-1.1530367308069278E-2</v>
      </c>
      <c r="F38" s="58"/>
      <c r="H38" s="23"/>
    </row>
    <row r="39" spans="1:8" ht="27" customHeight="1" x14ac:dyDescent="0.25">
      <c r="A39" s="148" t="s">
        <v>629</v>
      </c>
      <c r="B39" s="79" t="str">
        <f>IFERROR(INDEX('Annex 1 LV, HV and UMS charges'!$B$12:$B$45,MATCH($A39,'Annex 1 LV, HV and UMS charges'!$A$12:$A$310,0)),INDEX('Annex 4 LDNO charges'!$B$12:$B$203,MATCH($A39,'Annex 4 LDNO charges'!$A$12:$A$203,0)))</f>
        <v>61F, 6F1</v>
      </c>
      <c r="C39" s="80" t="s">
        <v>64</v>
      </c>
      <c r="D39" s="85">
        <v>0</v>
      </c>
      <c r="E39" s="201">
        <v>-1.1530367308069278E-2</v>
      </c>
      <c r="F39" s="58"/>
      <c r="H39" s="23"/>
    </row>
    <row r="40" spans="1:8" ht="27" customHeight="1" x14ac:dyDescent="0.25">
      <c r="A40" s="148" t="s">
        <v>630</v>
      </c>
      <c r="B40" s="79" t="str">
        <f>IFERROR(INDEX('Annex 1 LV, HV and UMS charges'!$B$12:$B$45,MATCH($A40,'Annex 1 LV, HV and UMS charges'!$A$12:$A$310,0)),INDEX('Annex 4 LDNO charges'!$B$12:$B$203,MATCH($A40,'Annex 4 LDNO charges'!$A$12:$A$203,0)))</f>
        <v>62F, 6F2</v>
      </c>
      <c r="C40" s="80" t="s">
        <v>64</v>
      </c>
      <c r="D40" s="85">
        <v>0</v>
      </c>
      <c r="E40" s="201">
        <v>-1.1530367308069278E-2</v>
      </c>
      <c r="F40" s="58"/>
      <c r="H40" s="23"/>
    </row>
    <row r="41" spans="1:8" ht="27" customHeight="1" x14ac:dyDescent="0.25">
      <c r="A41" s="148" t="s">
        <v>631</v>
      </c>
      <c r="B41" s="79" t="str">
        <f>IFERROR(INDEX('Annex 1 LV, HV and UMS charges'!$B$12:$B$45,MATCH($A41,'Annex 1 LV, HV and UMS charges'!$A$12:$A$310,0)),INDEX('Annex 4 LDNO charges'!$B$12:$B$203,MATCH($A41,'Annex 4 LDNO charges'!$A$12:$A$203,0)))</f>
        <v>63F, 6F3</v>
      </c>
      <c r="C41" s="80" t="s">
        <v>64</v>
      </c>
      <c r="D41" s="85">
        <v>0</v>
      </c>
      <c r="E41" s="201">
        <v>-1.1530367308069278E-2</v>
      </c>
      <c r="F41" s="58"/>
      <c r="H41" s="23"/>
    </row>
    <row r="42" spans="1:8" ht="27" customHeight="1" x14ac:dyDescent="0.25">
      <c r="A42" s="148" t="s">
        <v>632</v>
      </c>
      <c r="B42" s="79" t="str">
        <f>IFERROR(INDEX('Annex 1 LV, HV and UMS charges'!$B$12:$B$45,MATCH($A42,'Annex 1 LV, HV and UMS charges'!$A$12:$A$310,0)),INDEX('Annex 4 LDNO charges'!$B$12:$B$203,MATCH($A42,'Annex 4 LDNO charges'!$A$12:$A$203,0)))</f>
        <v>64F, 6F4</v>
      </c>
      <c r="C42" s="80" t="s">
        <v>64</v>
      </c>
      <c r="D42" s="85">
        <v>0</v>
      </c>
      <c r="E42" s="201">
        <v>-1.1530367308069278E-2</v>
      </c>
      <c r="F42" s="58"/>
      <c r="H42" s="23"/>
    </row>
    <row r="43" spans="1:8" ht="27" customHeight="1" x14ac:dyDescent="0.25">
      <c r="A43" s="148" t="s">
        <v>140</v>
      </c>
      <c r="B43" s="79" t="str">
        <f>IFERROR(INDEX('Annex 1 LV, HV and UMS charges'!$B$12:$B$45,MATCH($A43,'Annex 1 LV, HV and UMS charges'!$A$12:$A$310,0)),INDEX('Annex 4 LDNO charges'!$B$12:$B$203,MATCH($A43,'Annex 4 LDNO charges'!$A$12:$A$203,0)))</f>
        <v>F86</v>
      </c>
      <c r="C43" s="80">
        <v>0</v>
      </c>
      <c r="D43" s="85">
        <v>0</v>
      </c>
      <c r="E43" s="201">
        <v>-1.1530367308069278E-2</v>
      </c>
      <c r="F43" s="58"/>
      <c r="H43" s="23"/>
    </row>
    <row r="44" spans="1:8" ht="27" customHeight="1" x14ac:dyDescent="0.25">
      <c r="A44" s="148" t="s">
        <v>141</v>
      </c>
      <c r="B44" s="79" t="str">
        <f>IFERROR(INDEX('Annex 1 LV, HV and UMS charges'!$B$12:$B$45,MATCH($A44,'Annex 1 LV, HV and UMS charges'!$A$12:$A$310,0)),INDEX('Annex 4 LDNO charges'!$B$12:$B$203,MATCH($A44,'Annex 4 LDNO charges'!$A$12:$A$203,0)))</f>
        <v>71F</v>
      </c>
      <c r="C44" s="80">
        <v>0</v>
      </c>
      <c r="D44" s="85">
        <v>0</v>
      </c>
      <c r="E44" s="201">
        <v>-1.1530367308069278E-2</v>
      </c>
      <c r="F44" s="58"/>
      <c r="H44" s="23"/>
    </row>
    <row r="45" spans="1:8" ht="27" customHeight="1" x14ac:dyDescent="0.25">
      <c r="A45" s="148" t="s">
        <v>142</v>
      </c>
      <c r="B45" s="79" t="str">
        <f>IFERROR(INDEX('Annex 1 LV, HV and UMS charges'!$B$12:$B$45,MATCH($A45,'Annex 1 LV, HV and UMS charges'!$A$12:$A$310,0)),INDEX('Annex 4 LDNO charges'!$B$12:$B$203,MATCH($A45,'Annex 4 LDNO charges'!$A$12:$A$203,0)))</f>
        <v>72F</v>
      </c>
      <c r="C45" s="80">
        <v>0</v>
      </c>
      <c r="D45" s="85">
        <v>0</v>
      </c>
      <c r="E45" s="201">
        <v>-1.1530367308069278E-2</v>
      </c>
      <c r="F45" s="58"/>
      <c r="H45" s="23"/>
    </row>
    <row r="46" spans="1:8" ht="27" customHeight="1" x14ac:dyDescent="0.25">
      <c r="A46" s="148" t="s">
        <v>143</v>
      </c>
      <c r="B46" s="79" t="str">
        <f>IFERROR(INDEX('Annex 1 LV, HV and UMS charges'!$B$12:$B$45,MATCH($A46,'Annex 1 LV, HV and UMS charges'!$A$12:$A$310,0)),INDEX('Annex 4 LDNO charges'!$B$12:$B$203,MATCH($A46,'Annex 4 LDNO charges'!$A$12:$A$203,0)))</f>
        <v>73F</v>
      </c>
      <c r="C46" s="80">
        <v>0</v>
      </c>
      <c r="D46" s="85">
        <v>0</v>
      </c>
      <c r="E46" s="201">
        <v>-1.1530367308069278E-2</v>
      </c>
      <c r="F46" s="58"/>
      <c r="H46" s="23"/>
    </row>
    <row r="47" spans="1:8" ht="27" customHeight="1" x14ac:dyDescent="0.25">
      <c r="A47" s="148" t="s">
        <v>144</v>
      </c>
      <c r="B47" s="79" t="str">
        <f>IFERROR(INDEX('Annex 1 LV, HV and UMS charges'!$B$12:$B$45,MATCH($A47,'Annex 1 LV, HV and UMS charges'!$A$12:$A$310,0)),INDEX('Annex 4 LDNO charges'!$B$12:$B$203,MATCH($A47,'Annex 4 LDNO charges'!$A$12:$A$203,0)))</f>
        <v>74F</v>
      </c>
      <c r="C47" s="80">
        <v>0</v>
      </c>
      <c r="D47" s="85">
        <v>0</v>
      </c>
      <c r="E47" s="201">
        <v>-1.1530367308069278E-2</v>
      </c>
      <c r="F47" s="58"/>
      <c r="H47" s="23"/>
    </row>
    <row r="48" spans="1:8" ht="27" customHeight="1" x14ac:dyDescent="0.25">
      <c r="A48" s="148" t="s">
        <v>145</v>
      </c>
      <c r="B48" s="79" t="str">
        <f>IFERROR(INDEX('Annex 1 LV, HV and UMS charges'!$B$12:$B$45,MATCH($A48,'Annex 1 LV, HV and UMS charges'!$A$12:$A$310,0)),INDEX('Annex 4 LDNO charges'!$B$12:$B$203,MATCH($A48,'Annex 4 LDNO charges'!$A$12:$A$203,0)))</f>
        <v>F85</v>
      </c>
      <c r="C48" s="80">
        <v>0</v>
      </c>
      <c r="D48" s="85">
        <v>0</v>
      </c>
      <c r="E48" s="201">
        <v>-1.1530367308069278E-2</v>
      </c>
      <c r="F48" s="58"/>
      <c r="H48" s="23"/>
    </row>
    <row r="49" spans="1:8" ht="27" customHeight="1" x14ac:dyDescent="0.25">
      <c r="A49" s="148" t="s">
        <v>146</v>
      </c>
      <c r="B49" s="79" t="str">
        <f>IFERROR(INDEX('Annex 1 LV, HV and UMS charges'!$B$12:$B$45,MATCH($A49,'Annex 1 LV, HV and UMS charges'!$A$12:$A$310,0)),INDEX('Annex 4 LDNO charges'!$B$12:$B$203,MATCH($A49,'Annex 4 LDNO charges'!$A$12:$A$203,0)))</f>
        <v>Y1F</v>
      </c>
      <c r="C49" s="80">
        <v>0</v>
      </c>
      <c r="D49" s="85">
        <v>0</v>
      </c>
      <c r="E49" s="201">
        <v>-1.1530367308069278E-2</v>
      </c>
      <c r="F49" s="58"/>
      <c r="H49" s="23"/>
    </row>
    <row r="50" spans="1:8" ht="27" customHeight="1" x14ac:dyDescent="0.25">
      <c r="A50" s="148" t="s">
        <v>147</v>
      </c>
      <c r="B50" s="79" t="str">
        <f>IFERROR(INDEX('Annex 1 LV, HV and UMS charges'!$B$12:$B$45,MATCH($A50,'Annex 1 LV, HV and UMS charges'!$A$12:$A$310,0)),INDEX('Annex 4 LDNO charges'!$B$12:$B$203,MATCH($A50,'Annex 4 LDNO charges'!$A$12:$A$203,0)))</f>
        <v>Y2F</v>
      </c>
      <c r="C50" s="80">
        <v>0</v>
      </c>
      <c r="D50" s="85">
        <v>0</v>
      </c>
      <c r="E50" s="201">
        <v>-1.1530367308069278E-2</v>
      </c>
      <c r="F50" s="58"/>
      <c r="H50" s="23"/>
    </row>
    <row r="51" spans="1:8" ht="27" customHeight="1" x14ac:dyDescent="0.25">
      <c r="A51" s="148" t="s">
        <v>148</v>
      </c>
      <c r="B51" s="79" t="str">
        <f>IFERROR(INDEX('Annex 1 LV, HV and UMS charges'!$B$12:$B$45,MATCH($A51,'Annex 1 LV, HV and UMS charges'!$A$12:$A$310,0)),INDEX('Annex 4 LDNO charges'!$B$12:$B$203,MATCH($A51,'Annex 4 LDNO charges'!$A$12:$A$203,0)))</f>
        <v>Y3F</v>
      </c>
      <c r="C51" s="80">
        <v>0</v>
      </c>
      <c r="D51" s="85">
        <v>0</v>
      </c>
      <c r="E51" s="201">
        <v>-1.1530367308069278E-2</v>
      </c>
      <c r="F51" s="58"/>
      <c r="H51" s="23"/>
    </row>
    <row r="52" spans="1:8" ht="27" customHeight="1" x14ac:dyDescent="0.25">
      <c r="A52" s="148" t="s">
        <v>149</v>
      </c>
      <c r="B52" s="79" t="str">
        <f>IFERROR(INDEX('Annex 1 LV, HV and UMS charges'!$B$12:$B$45,MATCH($A52,'Annex 1 LV, HV and UMS charges'!$A$12:$A$310,0)),INDEX('Annex 4 LDNO charges'!$B$12:$B$203,MATCH($A52,'Annex 4 LDNO charges'!$A$12:$A$203,0)))</f>
        <v>Y4F</v>
      </c>
      <c r="C52" s="80">
        <v>0</v>
      </c>
      <c r="D52" s="85">
        <v>0</v>
      </c>
      <c r="E52" s="201">
        <v>-1.1530367308069278E-2</v>
      </c>
      <c r="F52" s="58"/>
      <c r="H52" s="23"/>
    </row>
    <row r="53" spans="1:8" ht="27" customHeight="1" x14ac:dyDescent="0.25">
      <c r="A53" s="148" t="s">
        <v>150</v>
      </c>
      <c r="B53" s="79" t="str">
        <f>IFERROR(INDEX('Annex 1 LV, HV and UMS charges'!$B$12:$B$45,MATCH($A53,'Annex 1 LV, HV and UMS charges'!$A$12:$A$310,0)),INDEX('Annex 4 LDNO charges'!$B$12:$B$203,MATCH($A53,'Annex 4 LDNO charges'!$A$12:$A$203,0)))</f>
        <v>F84</v>
      </c>
      <c r="C53" s="80">
        <v>0</v>
      </c>
      <c r="D53" s="85">
        <v>0</v>
      </c>
      <c r="E53" s="201">
        <v>-1.1530367308069278E-2</v>
      </c>
      <c r="F53" s="58"/>
      <c r="H53" s="23"/>
    </row>
    <row r="54" spans="1:8" ht="27" customHeight="1" x14ac:dyDescent="0.25">
      <c r="A54" s="148" t="s">
        <v>151</v>
      </c>
      <c r="B54" s="79" t="str">
        <f>IFERROR(INDEX('Annex 1 LV, HV and UMS charges'!$B$12:$B$45,MATCH($A54,'Annex 1 LV, HV and UMS charges'!$A$12:$A$310,0)),INDEX('Annex 4 LDNO charges'!$B$12:$B$203,MATCH($A54,'Annex 4 LDNO charges'!$A$12:$A$203,0)))</f>
        <v>81F</v>
      </c>
      <c r="C54" s="80">
        <v>0</v>
      </c>
      <c r="D54" s="85">
        <v>0</v>
      </c>
      <c r="E54" s="201">
        <v>-1.1530367308069278E-2</v>
      </c>
      <c r="F54" s="58"/>
      <c r="H54" s="23"/>
    </row>
    <row r="55" spans="1:8" ht="27" customHeight="1" x14ac:dyDescent="0.25">
      <c r="A55" s="148" t="s">
        <v>152</v>
      </c>
      <c r="B55" s="79" t="str">
        <f>IFERROR(INDEX('Annex 1 LV, HV and UMS charges'!$B$12:$B$45,MATCH($A55,'Annex 1 LV, HV and UMS charges'!$A$12:$A$310,0)),INDEX('Annex 4 LDNO charges'!$B$12:$B$203,MATCH($A55,'Annex 4 LDNO charges'!$A$12:$A$203,0)))</f>
        <v>82F</v>
      </c>
      <c r="C55" s="80">
        <v>0</v>
      </c>
      <c r="D55" s="85">
        <v>0</v>
      </c>
      <c r="E55" s="201">
        <v>-1.1530367308069278E-2</v>
      </c>
      <c r="F55" s="58"/>
      <c r="H55" s="23"/>
    </row>
    <row r="56" spans="1:8" ht="27" customHeight="1" x14ac:dyDescent="0.25">
      <c r="A56" s="148" t="s">
        <v>153</v>
      </c>
      <c r="B56" s="79" t="str">
        <f>IFERROR(INDEX('Annex 1 LV, HV and UMS charges'!$B$12:$B$45,MATCH($A56,'Annex 1 LV, HV and UMS charges'!$A$12:$A$310,0)),INDEX('Annex 4 LDNO charges'!$B$12:$B$203,MATCH($A56,'Annex 4 LDNO charges'!$A$12:$A$203,0)))</f>
        <v>83F</v>
      </c>
      <c r="C56" s="80">
        <v>0</v>
      </c>
      <c r="D56" s="85">
        <v>0</v>
      </c>
      <c r="E56" s="201">
        <v>-1.1530367308069278E-2</v>
      </c>
      <c r="F56" s="58"/>
      <c r="H56" s="23"/>
    </row>
    <row r="57" spans="1:8" ht="27" customHeight="1" x14ac:dyDescent="0.25">
      <c r="A57" s="148" t="s">
        <v>154</v>
      </c>
      <c r="B57" s="79" t="str">
        <f>IFERROR(INDEX('Annex 1 LV, HV and UMS charges'!$B$12:$B$45,MATCH($A57,'Annex 1 LV, HV and UMS charges'!$A$12:$A$310,0)),INDEX('Annex 4 LDNO charges'!$B$12:$B$203,MATCH($A57,'Annex 4 LDNO charges'!$A$12:$A$203,0)))</f>
        <v>84F</v>
      </c>
      <c r="C57" s="80">
        <v>0</v>
      </c>
      <c r="D57" s="85">
        <v>0</v>
      </c>
      <c r="E57" s="201">
        <v>-1.1530367308069278E-2</v>
      </c>
      <c r="F57" s="58"/>
      <c r="H57" s="23"/>
    </row>
    <row r="58" spans="1:8" ht="27" customHeight="1" x14ac:dyDescent="0.25">
      <c r="A58" s="148" t="s">
        <v>633</v>
      </c>
      <c r="B58" s="79">
        <f>IFERROR(INDEX('Annex 1 LV, HV and UMS charges'!$B$12:$B$45,MATCH($A58,'Annex 1 LV, HV and UMS charges'!$A$12:$A$310,0)),INDEX('Annex 4 LDNO charges'!$B$12:$B$203,MATCH($A58,'Annex 4 LDNO charges'!$A$12:$A$203,0)))</f>
        <v>0</v>
      </c>
      <c r="C58" s="80" t="s">
        <v>62</v>
      </c>
      <c r="D58" s="180">
        <v>0</v>
      </c>
      <c r="E58" s="201">
        <v>-1.1530367308069278E-2</v>
      </c>
      <c r="F58" s="58"/>
      <c r="H58" s="23"/>
    </row>
    <row r="59" spans="1:8" ht="27" customHeight="1" x14ac:dyDescent="0.25">
      <c r="A59" s="148" t="s">
        <v>635</v>
      </c>
      <c r="B59" s="79">
        <f>IFERROR(INDEX('Annex 1 LV, HV and UMS charges'!$B$12:$B$45,MATCH($A59,'Annex 1 LV, HV and UMS charges'!$A$12:$A$310,0)),INDEX('Annex 4 LDNO charges'!$B$12:$B$203,MATCH($A59,'Annex 4 LDNO charges'!$A$12:$A$203,0)))</f>
        <v>0</v>
      </c>
      <c r="C59" s="80" t="s">
        <v>64</v>
      </c>
      <c r="D59" s="85">
        <v>0</v>
      </c>
      <c r="E59" s="201">
        <v>-1.1530367308069278E-2</v>
      </c>
      <c r="F59" s="58"/>
      <c r="H59" s="23"/>
    </row>
    <row r="60" spans="1:8" ht="27" customHeight="1" x14ac:dyDescent="0.25">
      <c r="A60" s="148" t="s">
        <v>636</v>
      </c>
      <c r="B60" s="79">
        <f>IFERROR(INDEX('Annex 1 LV, HV and UMS charges'!$B$12:$B$45,MATCH($A60,'Annex 1 LV, HV and UMS charges'!$A$12:$A$310,0)),INDEX('Annex 4 LDNO charges'!$B$12:$B$203,MATCH($A60,'Annex 4 LDNO charges'!$A$12:$A$203,0)))</f>
        <v>0</v>
      </c>
      <c r="C60" s="80" t="s">
        <v>64</v>
      </c>
      <c r="D60" s="85">
        <v>0</v>
      </c>
      <c r="E60" s="201">
        <v>-1.1530367308069278E-2</v>
      </c>
      <c r="F60" s="58"/>
      <c r="H60" s="23"/>
    </row>
    <row r="61" spans="1:8" ht="27" customHeight="1" x14ac:dyDescent="0.25">
      <c r="A61" s="148" t="s">
        <v>637</v>
      </c>
      <c r="B61" s="79">
        <f>IFERROR(INDEX('Annex 1 LV, HV and UMS charges'!$B$12:$B$45,MATCH($A61,'Annex 1 LV, HV and UMS charges'!$A$12:$A$310,0)),INDEX('Annex 4 LDNO charges'!$B$12:$B$203,MATCH($A61,'Annex 4 LDNO charges'!$A$12:$A$203,0)))</f>
        <v>0</v>
      </c>
      <c r="C61" s="80" t="s">
        <v>64</v>
      </c>
      <c r="D61" s="85">
        <v>0</v>
      </c>
      <c r="E61" s="201">
        <v>-1.1530367308069278E-2</v>
      </c>
      <c r="F61" s="58"/>
      <c r="H61" s="23"/>
    </row>
    <row r="62" spans="1:8" ht="27" customHeight="1" x14ac:dyDescent="0.25">
      <c r="A62" s="148" t="s">
        <v>638</v>
      </c>
      <c r="B62" s="79">
        <f>IFERROR(INDEX('Annex 1 LV, HV and UMS charges'!$B$12:$B$45,MATCH($A62,'Annex 1 LV, HV and UMS charges'!$A$12:$A$310,0)),INDEX('Annex 4 LDNO charges'!$B$12:$B$203,MATCH($A62,'Annex 4 LDNO charges'!$A$12:$A$203,0)))</f>
        <v>0</v>
      </c>
      <c r="C62" s="80" t="s">
        <v>64</v>
      </c>
      <c r="D62" s="85">
        <v>0</v>
      </c>
      <c r="E62" s="201">
        <v>-1.1530367308069278E-2</v>
      </c>
      <c r="F62" s="58"/>
      <c r="H62" s="23"/>
    </row>
    <row r="63" spans="1:8" ht="27" customHeight="1" x14ac:dyDescent="0.25">
      <c r="A63" s="148" t="s">
        <v>639</v>
      </c>
      <c r="B63" s="79">
        <f>IFERROR(INDEX('Annex 1 LV, HV and UMS charges'!$B$12:$B$45,MATCH($A63,'Annex 1 LV, HV and UMS charges'!$A$12:$A$310,0)),INDEX('Annex 4 LDNO charges'!$B$12:$B$203,MATCH($A63,'Annex 4 LDNO charges'!$A$12:$A$203,0)))</f>
        <v>0</v>
      </c>
      <c r="C63" s="80" t="s">
        <v>64</v>
      </c>
      <c r="D63" s="85">
        <v>0</v>
      </c>
      <c r="E63" s="201">
        <v>-1.1530367308069278E-2</v>
      </c>
      <c r="F63" s="58"/>
      <c r="H63" s="23"/>
    </row>
    <row r="64" spans="1:8" ht="27" customHeight="1" x14ac:dyDescent="0.25">
      <c r="A64" s="148" t="s">
        <v>162</v>
      </c>
      <c r="B64" s="79">
        <f>IFERROR(INDEX('Annex 1 LV, HV and UMS charges'!$B$12:$B$45,MATCH($A64,'Annex 1 LV, HV and UMS charges'!$A$12:$A$310,0)),INDEX('Annex 4 LDNO charges'!$B$12:$B$203,MATCH($A64,'Annex 4 LDNO charges'!$A$12:$A$203,0)))</f>
        <v>0</v>
      </c>
      <c r="C64" s="80">
        <v>0</v>
      </c>
      <c r="D64" s="85">
        <v>0</v>
      </c>
      <c r="E64" s="201">
        <v>-1.1530367308069278E-2</v>
      </c>
      <c r="F64" s="58"/>
      <c r="H64" s="23"/>
    </row>
    <row r="65" spans="1:8" ht="27" customHeight="1" x14ac:dyDescent="0.25">
      <c r="A65" s="148" t="s">
        <v>163</v>
      </c>
      <c r="B65" s="79">
        <f>IFERROR(INDEX('Annex 1 LV, HV and UMS charges'!$B$12:$B$45,MATCH($A65,'Annex 1 LV, HV and UMS charges'!$A$12:$A$310,0)),INDEX('Annex 4 LDNO charges'!$B$12:$B$203,MATCH($A65,'Annex 4 LDNO charges'!$A$12:$A$203,0)))</f>
        <v>0</v>
      </c>
      <c r="C65" s="80">
        <v>0</v>
      </c>
      <c r="D65" s="85">
        <v>0</v>
      </c>
      <c r="E65" s="201">
        <v>-1.1530367308069278E-2</v>
      </c>
      <c r="F65" s="58"/>
      <c r="H65" s="23"/>
    </row>
    <row r="66" spans="1:8" ht="27" customHeight="1" x14ac:dyDescent="0.25">
      <c r="A66" s="148" t="s">
        <v>164</v>
      </c>
      <c r="B66" s="79">
        <f>IFERROR(INDEX('Annex 1 LV, HV and UMS charges'!$B$12:$B$45,MATCH($A66,'Annex 1 LV, HV and UMS charges'!$A$12:$A$310,0)),INDEX('Annex 4 LDNO charges'!$B$12:$B$203,MATCH($A66,'Annex 4 LDNO charges'!$A$12:$A$203,0)))</f>
        <v>0</v>
      </c>
      <c r="C66" s="80">
        <v>0</v>
      </c>
      <c r="D66" s="85">
        <v>0</v>
      </c>
      <c r="E66" s="201">
        <v>-1.1530367308069278E-2</v>
      </c>
      <c r="F66" s="58"/>
      <c r="H66" s="23"/>
    </row>
    <row r="67" spans="1:8" ht="27" customHeight="1" x14ac:dyDescent="0.25">
      <c r="A67" s="148" t="s">
        <v>165</v>
      </c>
      <c r="B67" s="79">
        <f>IFERROR(INDEX('Annex 1 LV, HV and UMS charges'!$B$12:$B$45,MATCH($A67,'Annex 1 LV, HV and UMS charges'!$A$12:$A$310,0)),INDEX('Annex 4 LDNO charges'!$B$12:$B$203,MATCH($A67,'Annex 4 LDNO charges'!$A$12:$A$203,0)))</f>
        <v>0</v>
      </c>
      <c r="C67" s="80">
        <v>0</v>
      </c>
      <c r="D67" s="85">
        <v>0</v>
      </c>
      <c r="E67" s="201">
        <v>-1.1530367308069278E-2</v>
      </c>
      <c r="F67" s="58"/>
      <c r="H67" s="23"/>
    </row>
    <row r="68" spans="1:8" ht="27" customHeight="1" x14ac:dyDescent="0.25">
      <c r="A68" s="148" t="s">
        <v>166</v>
      </c>
      <c r="B68" s="79">
        <f>IFERROR(INDEX('Annex 1 LV, HV and UMS charges'!$B$12:$B$45,MATCH($A68,'Annex 1 LV, HV and UMS charges'!$A$12:$A$310,0)),INDEX('Annex 4 LDNO charges'!$B$12:$B$203,MATCH($A68,'Annex 4 LDNO charges'!$A$12:$A$203,0)))</f>
        <v>0</v>
      </c>
      <c r="C68" s="80">
        <v>0</v>
      </c>
      <c r="D68" s="85">
        <v>0</v>
      </c>
      <c r="E68" s="201">
        <v>-1.1530367308069278E-2</v>
      </c>
      <c r="F68" s="58"/>
      <c r="H68" s="23"/>
    </row>
    <row r="69" spans="1:8" ht="27" customHeight="1" x14ac:dyDescent="0.25">
      <c r="A69" s="148" t="s">
        <v>167</v>
      </c>
      <c r="B69" s="79">
        <f>IFERROR(INDEX('Annex 1 LV, HV and UMS charges'!$B$12:$B$45,MATCH($A69,'Annex 1 LV, HV and UMS charges'!$A$12:$A$310,0)),INDEX('Annex 4 LDNO charges'!$B$12:$B$203,MATCH($A69,'Annex 4 LDNO charges'!$A$12:$A$203,0)))</f>
        <v>0</v>
      </c>
      <c r="C69" s="80">
        <v>0</v>
      </c>
      <c r="D69" s="85">
        <v>0</v>
      </c>
      <c r="E69" s="201">
        <v>-1.1530367308069278E-2</v>
      </c>
      <c r="F69" s="58"/>
      <c r="H69" s="23"/>
    </row>
    <row r="70" spans="1:8" ht="27" customHeight="1" x14ac:dyDescent="0.25">
      <c r="A70" s="148" t="s">
        <v>168</v>
      </c>
      <c r="B70" s="79">
        <f>IFERROR(INDEX('Annex 1 LV, HV and UMS charges'!$B$12:$B$45,MATCH($A70,'Annex 1 LV, HV and UMS charges'!$A$12:$A$310,0)),INDEX('Annex 4 LDNO charges'!$B$12:$B$203,MATCH($A70,'Annex 4 LDNO charges'!$A$12:$A$203,0)))</f>
        <v>0</v>
      </c>
      <c r="C70" s="80">
        <v>0</v>
      </c>
      <c r="D70" s="85">
        <v>0</v>
      </c>
      <c r="E70" s="201">
        <v>-1.1530367308069278E-2</v>
      </c>
      <c r="F70" s="58"/>
      <c r="H70" s="23"/>
    </row>
    <row r="71" spans="1:8" ht="27" customHeight="1" x14ac:dyDescent="0.25">
      <c r="A71" s="148" t="s">
        <v>169</v>
      </c>
      <c r="B71" s="79">
        <f>IFERROR(INDEX('Annex 1 LV, HV and UMS charges'!$B$12:$B$45,MATCH($A71,'Annex 1 LV, HV and UMS charges'!$A$12:$A$310,0)),INDEX('Annex 4 LDNO charges'!$B$12:$B$203,MATCH($A71,'Annex 4 LDNO charges'!$A$12:$A$203,0)))</f>
        <v>0</v>
      </c>
      <c r="C71" s="80">
        <v>0</v>
      </c>
      <c r="D71" s="85">
        <v>0</v>
      </c>
      <c r="E71" s="201">
        <v>-1.1530367308069278E-2</v>
      </c>
      <c r="F71" s="58"/>
      <c r="H71" s="23"/>
    </row>
    <row r="72" spans="1:8" ht="27" customHeight="1" x14ac:dyDescent="0.25">
      <c r="A72" s="148" t="s">
        <v>170</v>
      </c>
      <c r="B72" s="79">
        <f>IFERROR(INDEX('Annex 1 LV, HV and UMS charges'!$B$12:$B$45,MATCH($A72,'Annex 1 LV, HV and UMS charges'!$A$12:$A$310,0)),INDEX('Annex 4 LDNO charges'!$B$12:$B$203,MATCH($A72,'Annex 4 LDNO charges'!$A$12:$A$203,0)))</f>
        <v>0</v>
      </c>
      <c r="C72" s="80">
        <v>0</v>
      </c>
      <c r="D72" s="85">
        <v>0</v>
      </c>
      <c r="E72" s="201">
        <v>-1.1530367308069278E-2</v>
      </c>
      <c r="F72" s="58"/>
      <c r="H72" s="23"/>
    </row>
    <row r="73" spans="1:8" ht="27" customHeight="1" x14ac:dyDescent="0.25">
      <c r="A73" s="148" t="s">
        <v>171</v>
      </c>
      <c r="B73" s="79">
        <f>IFERROR(INDEX('Annex 1 LV, HV and UMS charges'!$B$12:$B$45,MATCH($A73,'Annex 1 LV, HV and UMS charges'!$A$12:$A$310,0)),INDEX('Annex 4 LDNO charges'!$B$12:$B$203,MATCH($A73,'Annex 4 LDNO charges'!$A$12:$A$203,0)))</f>
        <v>0</v>
      </c>
      <c r="C73" s="80">
        <v>0</v>
      </c>
      <c r="D73" s="85">
        <v>0</v>
      </c>
      <c r="E73" s="201">
        <v>-1.1530367308069278E-2</v>
      </c>
      <c r="F73" s="58"/>
      <c r="H73" s="23"/>
    </row>
    <row r="74" spans="1:8" ht="27" customHeight="1" x14ac:dyDescent="0.25">
      <c r="A74" s="148" t="s">
        <v>172</v>
      </c>
      <c r="B74" s="79">
        <f>IFERROR(INDEX('Annex 1 LV, HV and UMS charges'!$B$12:$B$45,MATCH($A74,'Annex 1 LV, HV and UMS charges'!$A$12:$A$310,0)),INDEX('Annex 4 LDNO charges'!$B$12:$B$203,MATCH($A74,'Annex 4 LDNO charges'!$A$12:$A$203,0)))</f>
        <v>0</v>
      </c>
      <c r="C74" s="80">
        <v>0</v>
      </c>
      <c r="D74" s="85">
        <v>0</v>
      </c>
      <c r="E74" s="201">
        <v>-1.1530367308069278E-2</v>
      </c>
      <c r="F74" s="58"/>
      <c r="H74" s="23"/>
    </row>
    <row r="75" spans="1:8" ht="27" customHeight="1" x14ac:dyDescent="0.25">
      <c r="A75" s="148" t="s">
        <v>173</v>
      </c>
      <c r="B75" s="79">
        <f>IFERROR(INDEX('Annex 1 LV, HV and UMS charges'!$B$12:$B$45,MATCH($A75,'Annex 1 LV, HV and UMS charges'!$A$12:$A$310,0)),INDEX('Annex 4 LDNO charges'!$B$12:$B$203,MATCH($A75,'Annex 4 LDNO charges'!$A$12:$A$203,0)))</f>
        <v>0</v>
      </c>
      <c r="C75" s="80">
        <v>0</v>
      </c>
      <c r="D75" s="85">
        <v>0</v>
      </c>
      <c r="E75" s="201">
        <v>-1.1530367308069278E-2</v>
      </c>
      <c r="F75" s="58"/>
      <c r="H75" s="23"/>
    </row>
    <row r="76" spans="1:8" ht="27" customHeight="1" x14ac:dyDescent="0.25">
      <c r="A76" s="148" t="s">
        <v>174</v>
      </c>
      <c r="B76" s="79">
        <f>IFERROR(INDEX('Annex 1 LV, HV and UMS charges'!$B$12:$B$45,MATCH($A76,'Annex 1 LV, HV and UMS charges'!$A$12:$A$310,0)),INDEX('Annex 4 LDNO charges'!$B$12:$B$203,MATCH($A76,'Annex 4 LDNO charges'!$A$12:$A$203,0)))</f>
        <v>0</v>
      </c>
      <c r="C76" s="80">
        <v>0</v>
      </c>
      <c r="D76" s="85">
        <v>0</v>
      </c>
      <c r="E76" s="201">
        <v>-1.1530367308069278E-2</v>
      </c>
      <c r="F76" s="58"/>
      <c r="H76" s="23"/>
    </row>
    <row r="77" spans="1:8" ht="27" customHeight="1" x14ac:dyDescent="0.25">
      <c r="A77" s="148" t="s">
        <v>175</v>
      </c>
      <c r="B77" s="79">
        <f>IFERROR(INDEX('Annex 1 LV, HV and UMS charges'!$B$12:$B$45,MATCH($A77,'Annex 1 LV, HV and UMS charges'!$A$12:$A$310,0)),INDEX('Annex 4 LDNO charges'!$B$12:$B$203,MATCH($A77,'Annex 4 LDNO charges'!$A$12:$A$203,0)))</f>
        <v>0</v>
      </c>
      <c r="C77" s="80">
        <v>0</v>
      </c>
      <c r="D77" s="85">
        <v>0</v>
      </c>
      <c r="E77" s="201">
        <v>-1.1530367308069278E-2</v>
      </c>
      <c r="F77" s="58"/>
      <c r="H77" s="23"/>
    </row>
    <row r="78" spans="1:8" ht="27" customHeight="1" x14ac:dyDescent="0.25">
      <c r="A78" s="148" t="s">
        <v>176</v>
      </c>
      <c r="B78" s="79">
        <f>IFERROR(INDEX('Annex 1 LV, HV and UMS charges'!$B$12:$B$45,MATCH($A78,'Annex 1 LV, HV and UMS charges'!$A$12:$A$310,0)),INDEX('Annex 4 LDNO charges'!$B$12:$B$203,MATCH($A78,'Annex 4 LDNO charges'!$A$12:$A$203,0)))</f>
        <v>0</v>
      </c>
      <c r="C78" s="80">
        <v>0</v>
      </c>
      <c r="D78" s="85">
        <v>0</v>
      </c>
      <c r="E78" s="201">
        <v>-1.1530367308069278E-2</v>
      </c>
      <c r="F78" s="58"/>
      <c r="H78" s="23"/>
    </row>
    <row r="79" spans="1:8" ht="27" customHeight="1" x14ac:dyDescent="0.25">
      <c r="A79" s="148" t="s">
        <v>640</v>
      </c>
      <c r="B79" s="79" t="str">
        <f>IFERROR(INDEX('Annex 1 LV, HV and UMS charges'!$B$12:$B$45,MATCH($A79,'Annex 1 LV, HV and UMS charges'!$A$12:$A$310,0)),INDEX('Annex 4 LDNO charges'!$B$12:$B$203,MATCH($A79,'Annex 4 LDNO charges'!$A$12:$A$203,0)))</f>
        <v>F31</v>
      </c>
      <c r="C79" s="80" t="s">
        <v>62</v>
      </c>
      <c r="D79" s="180">
        <v>0</v>
      </c>
      <c r="E79" s="201">
        <v>-1.1530367308069278E-2</v>
      </c>
      <c r="F79" s="58"/>
      <c r="H79" s="23"/>
    </row>
    <row r="80" spans="1:8" ht="27" customHeight="1" x14ac:dyDescent="0.25">
      <c r="A80" s="148" t="s">
        <v>642</v>
      </c>
      <c r="B80" s="79" t="str">
        <f>IFERROR(INDEX('Annex 1 LV, HV and UMS charges'!$B$12:$B$45,MATCH($A80,'Annex 1 LV, HV and UMS charges'!$A$12:$A$310,0)),INDEX('Annex 4 LDNO charges'!$B$12:$B$203,MATCH($A80,'Annex 4 LDNO charges'!$A$12:$A$203,0)))</f>
        <v>F34</v>
      </c>
      <c r="C80" s="80" t="s">
        <v>64</v>
      </c>
      <c r="D80" s="85">
        <v>0</v>
      </c>
      <c r="E80" s="201">
        <v>-1.1530367308069278E-2</v>
      </c>
      <c r="F80" s="58"/>
      <c r="H80" s="23"/>
    </row>
    <row r="81" spans="1:8" ht="27" customHeight="1" x14ac:dyDescent="0.25">
      <c r="A81" s="148" t="s">
        <v>643</v>
      </c>
      <c r="B81" s="79" t="str">
        <f>IFERROR(INDEX('Annex 1 LV, HV and UMS charges'!$B$12:$B$45,MATCH($A81,'Annex 1 LV, HV and UMS charges'!$A$12:$A$310,0)),INDEX('Annex 4 LDNO charges'!$B$12:$B$203,MATCH($A81,'Annex 4 LDNO charges'!$A$12:$A$203,0)))</f>
        <v>3F1</v>
      </c>
      <c r="C81" s="80" t="s">
        <v>64</v>
      </c>
      <c r="D81" s="85">
        <v>0</v>
      </c>
      <c r="E81" s="201">
        <v>-1.1530367308069278E-2</v>
      </c>
      <c r="F81" s="58"/>
      <c r="H81" s="23"/>
    </row>
    <row r="82" spans="1:8" ht="27" customHeight="1" x14ac:dyDescent="0.25">
      <c r="A82" s="148" t="s">
        <v>644</v>
      </c>
      <c r="B82" s="79" t="str">
        <f>IFERROR(INDEX('Annex 1 LV, HV and UMS charges'!$B$12:$B$45,MATCH($A82,'Annex 1 LV, HV and UMS charges'!$A$12:$A$310,0)),INDEX('Annex 4 LDNO charges'!$B$12:$B$203,MATCH($A82,'Annex 4 LDNO charges'!$A$12:$A$203,0)))</f>
        <v>3F2</v>
      </c>
      <c r="C82" s="80" t="s">
        <v>64</v>
      </c>
      <c r="D82" s="85">
        <v>0</v>
      </c>
      <c r="E82" s="201">
        <v>-1.1530367308069278E-2</v>
      </c>
      <c r="F82" s="58"/>
      <c r="H82" s="23"/>
    </row>
    <row r="83" spans="1:8" ht="27" customHeight="1" x14ac:dyDescent="0.25">
      <c r="A83" s="148" t="s">
        <v>645</v>
      </c>
      <c r="B83" s="79" t="str">
        <f>IFERROR(INDEX('Annex 1 LV, HV and UMS charges'!$B$12:$B$45,MATCH($A83,'Annex 1 LV, HV and UMS charges'!$A$12:$A$310,0)),INDEX('Annex 4 LDNO charges'!$B$12:$B$203,MATCH($A83,'Annex 4 LDNO charges'!$A$12:$A$203,0)))</f>
        <v>3F3</v>
      </c>
      <c r="C83" s="80" t="s">
        <v>64</v>
      </c>
      <c r="D83" s="85">
        <v>0</v>
      </c>
      <c r="E83" s="201">
        <v>-1.1530367308069278E-2</v>
      </c>
      <c r="F83" s="58"/>
      <c r="H83" s="23"/>
    </row>
    <row r="84" spans="1:8" ht="27" customHeight="1" x14ac:dyDescent="0.25">
      <c r="A84" s="148" t="s">
        <v>646</v>
      </c>
      <c r="B84" s="79" t="str">
        <f>IFERROR(INDEX('Annex 1 LV, HV and UMS charges'!$B$12:$B$45,MATCH($A84,'Annex 1 LV, HV and UMS charges'!$A$12:$A$310,0)),INDEX('Annex 4 LDNO charges'!$B$12:$B$203,MATCH($A84,'Annex 4 LDNO charges'!$A$12:$A$203,0)))</f>
        <v>3F4</v>
      </c>
      <c r="C84" s="80" t="s">
        <v>64</v>
      </c>
      <c r="D84" s="85">
        <v>0</v>
      </c>
      <c r="E84" s="201">
        <v>-1.1530367308069278E-2</v>
      </c>
      <c r="F84" s="58"/>
      <c r="H84" s="23"/>
    </row>
    <row r="85" spans="1:8" ht="27" customHeight="1" x14ac:dyDescent="0.25">
      <c r="A85" s="148" t="s">
        <v>184</v>
      </c>
      <c r="B85" s="79" t="str">
        <f>IFERROR(INDEX('Annex 1 LV, HV and UMS charges'!$B$12:$B$45,MATCH($A85,'Annex 1 LV, HV and UMS charges'!$A$12:$A$310,0)),INDEX('Annex 4 LDNO charges'!$B$12:$B$203,MATCH($A85,'Annex 4 LDNO charges'!$A$12:$A$203,0)))</f>
        <v>F56</v>
      </c>
      <c r="C85" s="80">
        <v>0</v>
      </c>
      <c r="D85" s="85">
        <v>0</v>
      </c>
      <c r="E85" s="201">
        <v>-1.1530367308069278E-2</v>
      </c>
      <c r="F85" s="58"/>
      <c r="H85" s="23"/>
    </row>
    <row r="86" spans="1:8" ht="27" customHeight="1" x14ac:dyDescent="0.25">
      <c r="A86" s="148" t="s">
        <v>185</v>
      </c>
      <c r="B86" s="79">
        <f>IFERROR(INDEX('Annex 1 LV, HV and UMS charges'!$B$12:$B$45,MATCH($A86,'Annex 1 LV, HV and UMS charges'!$A$12:$A$310,0)),INDEX('Annex 4 LDNO charges'!$B$12:$B$203,MATCH($A86,'Annex 4 LDNO charges'!$A$12:$A$203,0)))</f>
        <v>0</v>
      </c>
      <c r="C86" s="80">
        <v>0</v>
      </c>
      <c r="D86" s="85">
        <v>0</v>
      </c>
      <c r="E86" s="201">
        <v>-1.1530367308069278E-2</v>
      </c>
      <c r="F86" s="58"/>
      <c r="H86" s="23"/>
    </row>
    <row r="87" spans="1:8" ht="27" customHeight="1" x14ac:dyDescent="0.25">
      <c r="A87" s="148" t="s">
        <v>186</v>
      </c>
      <c r="B87" s="79">
        <f>IFERROR(INDEX('Annex 1 LV, HV and UMS charges'!$B$12:$B$45,MATCH($A87,'Annex 1 LV, HV and UMS charges'!$A$12:$A$310,0)),INDEX('Annex 4 LDNO charges'!$B$12:$B$203,MATCH($A87,'Annex 4 LDNO charges'!$A$12:$A$203,0)))</f>
        <v>0</v>
      </c>
      <c r="C87" s="80">
        <v>0</v>
      </c>
      <c r="D87" s="85">
        <v>0</v>
      </c>
      <c r="E87" s="201">
        <v>-1.1530367308069278E-2</v>
      </c>
      <c r="F87" s="58"/>
      <c r="H87" s="23"/>
    </row>
    <row r="88" spans="1:8" ht="27" customHeight="1" x14ac:dyDescent="0.25">
      <c r="A88" s="148" t="s">
        <v>187</v>
      </c>
      <c r="B88" s="79">
        <f>IFERROR(INDEX('Annex 1 LV, HV and UMS charges'!$B$12:$B$45,MATCH($A88,'Annex 1 LV, HV and UMS charges'!$A$12:$A$310,0)),INDEX('Annex 4 LDNO charges'!$B$12:$B$203,MATCH($A88,'Annex 4 LDNO charges'!$A$12:$A$203,0)))</f>
        <v>0</v>
      </c>
      <c r="C88" s="80">
        <v>0</v>
      </c>
      <c r="D88" s="85">
        <v>0</v>
      </c>
      <c r="E88" s="201">
        <v>-1.1530367308069278E-2</v>
      </c>
      <c r="F88" s="58"/>
      <c r="H88" s="23"/>
    </row>
    <row r="89" spans="1:8" ht="27" customHeight="1" x14ac:dyDescent="0.25">
      <c r="A89" s="148" t="s">
        <v>188</v>
      </c>
      <c r="B89" s="79">
        <f>IFERROR(INDEX('Annex 1 LV, HV and UMS charges'!$B$12:$B$45,MATCH($A89,'Annex 1 LV, HV and UMS charges'!$A$12:$A$310,0)),INDEX('Annex 4 LDNO charges'!$B$12:$B$203,MATCH($A89,'Annex 4 LDNO charges'!$A$12:$A$203,0)))</f>
        <v>0</v>
      </c>
      <c r="C89" s="80">
        <v>0</v>
      </c>
      <c r="D89" s="85">
        <v>0</v>
      </c>
      <c r="E89" s="201">
        <v>-1.1530367308069278E-2</v>
      </c>
      <c r="F89" s="58"/>
      <c r="H89" s="23"/>
    </row>
    <row r="90" spans="1:8" ht="27" customHeight="1" x14ac:dyDescent="0.25">
      <c r="A90" s="148" t="s">
        <v>189</v>
      </c>
      <c r="B90" s="79" t="str">
        <f>IFERROR(INDEX('Annex 1 LV, HV and UMS charges'!$B$12:$B$45,MATCH($A90,'Annex 1 LV, HV and UMS charges'!$A$12:$A$310,0)),INDEX('Annex 4 LDNO charges'!$B$12:$B$203,MATCH($A90,'Annex 4 LDNO charges'!$A$12:$A$203,0)))</f>
        <v>F55</v>
      </c>
      <c r="C90" s="80">
        <v>0</v>
      </c>
      <c r="D90" s="85">
        <v>0</v>
      </c>
      <c r="E90" s="201">
        <v>-1.1530367308069278E-2</v>
      </c>
      <c r="F90" s="58"/>
      <c r="H90" s="23"/>
    </row>
    <row r="91" spans="1:8" ht="27" customHeight="1" x14ac:dyDescent="0.25">
      <c r="A91" s="148" t="s">
        <v>190</v>
      </c>
      <c r="B91" s="79">
        <f>IFERROR(INDEX('Annex 1 LV, HV and UMS charges'!$B$12:$B$45,MATCH($A91,'Annex 1 LV, HV and UMS charges'!$A$12:$A$310,0)),INDEX('Annex 4 LDNO charges'!$B$12:$B$203,MATCH($A91,'Annex 4 LDNO charges'!$A$12:$A$203,0)))</f>
        <v>0</v>
      </c>
      <c r="C91" s="80">
        <v>0</v>
      </c>
      <c r="D91" s="85">
        <v>0</v>
      </c>
      <c r="E91" s="201">
        <v>-1.1530367308069278E-2</v>
      </c>
      <c r="F91" s="58"/>
      <c r="H91" s="23"/>
    </row>
    <row r="92" spans="1:8" ht="27" customHeight="1" x14ac:dyDescent="0.25">
      <c r="A92" s="148" t="s">
        <v>191</v>
      </c>
      <c r="B92" s="79">
        <f>IFERROR(INDEX('Annex 1 LV, HV and UMS charges'!$B$12:$B$45,MATCH($A92,'Annex 1 LV, HV and UMS charges'!$A$12:$A$310,0)),INDEX('Annex 4 LDNO charges'!$B$12:$B$203,MATCH($A92,'Annex 4 LDNO charges'!$A$12:$A$203,0)))</f>
        <v>0</v>
      </c>
      <c r="C92" s="80">
        <v>0</v>
      </c>
      <c r="D92" s="85">
        <v>0</v>
      </c>
      <c r="E92" s="201">
        <v>-1.1530367308069278E-2</v>
      </c>
      <c r="F92" s="58"/>
      <c r="H92" s="23"/>
    </row>
    <row r="93" spans="1:8" ht="27" customHeight="1" x14ac:dyDescent="0.25">
      <c r="A93" s="148" t="s">
        <v>192</v>
      </c>
      <c r="B93" s="79">
        <f>IFERROR(INDEX('Annex 1 LV, HV and UMS charges'!$B$12:$B$45,MATCH($A93,'Annex 1 LV, HV and UMS charges'!$A$12:$A$310,0)),INDEX('Annex 4 LDNO charges'!$B$12:$B$203,MATCH($A93,'Annex 4 LDNO charges'!$A$12:$A$203,0)))</f>
        <v>0</v>
      </c>
      <c r="C93" s="80">
        <v>0</v>
      </c>
      <c r="D93" s="85">
        <v>0</v>
      </c>
      <c r="E93" s="201">
        <v>-1.1530367308069278E-2</v>
      </c>
      <c r="F93" s="58"/>
      <c r="H93" s="23"/>
    </row>
    <row r="94" spans="1:8" ht="27" customHeight="1" x14ac:dyDescent="0.25">
      <c r="A94" s="148" t="s">
        <v>193</v>
      </c>
      <c r="B94" s="79">
        <f>IFERROR(INDEX('Annex 1 LV, HV and UMS charges'!$B$12:$B$45,MATCH($A94,'Annex 1 LV, HV and UMS charges'!$A$12:$A$310,0)),INDEX('Annex 4 LDNO charges'!$B$12:$B$203,MATCH($A94,'Annex 4 LDNO charges'!$A$12:$A$203,0)))</f>
        <v>0</v>
      </c>
      <c r="C94" s="80">
        <v>0</v>
      </c>
      <c r="D94" s="85">
        <v>0</v>
      </c>
      <c r="E94" s="201">
        <v>-1.1530367308069278E-2</v>
      </c>
      <c r="F94" s="58"/>
      <c r="H94" s="23"/>
    </row>
    <row r="95" spans="1:8" ht="27" customHeight="1" x14ac:dyDescent="0.25">
      <c r="A95" s="148" t="s">
        <v>194</v>
      </c>
      <c r="B95" s="79">
        <f>IFERROR(INDEX('Annex 1 LV, HV and UMS charges'!$B$12:$B$45,MATCH($A95,'Annex 1 LV, HV and UMS charges'!$A$12:$A$310,0)),INDEX('Annex 4 LDNO charges'!$B$12:$B$203,MATCH($A95,'Annex 4 LDNO charges'!$A$12:$A$203,0)))</f>
        <v>0</v>
      </c>
      <c r="C95" s="80">
        <v>0</v>
      </c>
      <c r="D95" s="85">
        <v>0</v>
      </c>
      <c r="E95" s="201">
        <v>-1.1530367308069278E-2</v>
      </c>
      <c r="F95" s="58"/>
      <c r="H95" s="23"/>
    </row>
    <row r="96" spans="1:8" ht="27" customHeight="1" x14ac:dyDescent="0.25">
      <c r="A96" s="148" t="s">
        <v>195</v>
      </c>
      <c r="B96" s="79">
        <f>IFERROR(INDEX('Annex 1 LV, HV and UMS charges'!$B$12:$B$45,MATCH($A96,'Annex 1 LV, HV and UMS charges'!$A$12:$A$310,0)),INDEX('Annex 4 LDNO charges'!$B$12:$B$203,MATCH($A96,'Annex 4 LDNO charges'!$A$12:$A$203,0)))</f>
        <v>0</v>
      </c>
      <c r="C96" s="80">
        <v>0</v>
      </c>
      <c r="D96" s="85">
        <v>0</v>
      </c>
      <c r="E96" s="201">
        <v>-1.1530367308069278E-2</v>
      </c>
      <c r="F96" s="58"/>
      <c r="H96" s="23"/>
    </row>
    <row r="97" spans="1:8" ht="27" customHeight="1" x14ac:dyDescent="0.25">
      <c r="A97" s="148" t="s">
        <v>196</v>
      </c>
      <c r="B97" s="79">
        <f>IFERROR(INDEX('Annex 1 LV, HV and UMS charges'!$B$12:$B$45,MATCH($A97,'Annex 1 LV, HV and UMS charges'!$A$12:$A$310,0)),INDEX('Annex 4 LDNO charges'!$B$12:$B$203,MATCH($A97,'Annex 4 LDNO charges'!$A$12:$A$203,0)))</f>
        <v>0</v>
      </c>
      <c r="C97" s="80">
        <v>0</v>
      </c>
      <c r="D97" s="85">
        <v>0</v>
      </c>
      <c r="E97" s="201">
        <v>-1.1530367308069278E-2</v>
      </c>
      <c r="F97" s="58"/>
      <c r="H97" s="23"/>
    </row>
    <row r="98" spans="1:8" ht="27" customHeight="1" x14ac:dyDescent="0.25">
      <c r="A98" s="148" t="s">
        <v>197</v>
      </c>
      <c r="B98" s="79">
        <f>IFERROR(INDEX('Annex 1 LV, HV and UMS charges'!$B$12:$B$45,MATCH($A98,'Annex 1 LV, HV and UMS charges'!$A$12:$A$310,0)),INDEX('Annex 4 LDNO charges'!$B$12:$B$203,MATCH($A98,'Annex 4 LDNO charges'!$A$12:$A$203,0)))</f>
        <v>0</v>
      </c>
      <c r="C98" s="80">
        <v>0</v>
      </c>
      <c r="D98" s="85">
        <v>0</v>
      </c>
      <c r="E98" s="201">
        <v>-1.1530367308069278E-2</v>
      </c>
      <c r="F98" s="58"/>
      <c r="H98" s="23"/>
    </row>
    <row r="99" spans="1:8" ht="27" customHeight="1" x14ac:dyDescent="0.25">
      <c r="A99" s="148" t="s">
        <v>198</v>
      </c>
      <c r="B99" s="79">
        <f>IFERROR(INDEX('Annex 1 LV, HV and UMS charges'!$B$12:$B$45,MATCH($A99,'Annex 1 LV, HV and UMS charges'!$A$12:$A$310,0)),INDEX('Annex 4 LDNO charges'!$B$12:$B$203,MATCH($A99,'Annex 4 LDNO charges'!$A$12:$A$203,0)))</f>
        <v>0</v>
      </c>
      <c r="C99" s="80">
        <v>0</v>
      </c>
      <c r="D99" s="85">
        <v>0</v>
      </c>
      <c r="E99" s="201">
        <v>-1.1530367308069278E-2</v>
      </c>
      <c r="F99" s="58"/>
      <c r="H99" s="23"/>
    </row>
    <row r="100" spans="1:8" ht="27" customHeight="1" x14ac:dyDescent="0.25">
      <c r="A100" s="148" t="s">
        <v>647</v>
      </c>
      <c r="B100" s="79">
        <f>IFERROR(INDEX('Annex 1 LV, HV and UMS charges'!$B$12:$B$45,MATCH($A100,'Annex 1 LV, HV and UMS charges'!$A$12:$A$310,0)),INDEX('Annex 4 LDNO charges'!$B$12:$B$203,MATCH($A100,'Annex 4 LDNO charges'!$A$12:$A$203,0)))</f>
        <v>0</v>
      </c>
      <c r="C100" s="80" t="s">
        <v>62</v>
      </c>
      <c r="D100" s="180">
        <v>0</v>
      </c>
      <c r="E100" s="201">
        <v>-1.1530367308069278E-2</v>
      </c>
      <c r="F100" s="58"/>
      <c r="H100" s="23"/>
    </row>
    <row r="101" spans="1:8" ht="27" customHeight="1" x14ac:dyDescent="0.25">
      <c r="A101" s="148" t="s">
        <v>649</v>
      </c>
      <c r="B101" s="79">
        <f>IFERROR(INDEX('Annex 1 LV, HV and UMS charges'!$B$12:$B$45,MATCH($A101,'Annex 1 LV, HV and UMS charges'!$A$12:$A$310,0)),INDEX('Annex 4 LDNO charges'!$B$12:$B$203,MATCH($A101,'Annex 4 LDNO charges'!$A$12:$A$203,0)))</f>
        <v>0</v>
      </c>
      <c r="C101" s="80" t="s">
        <v>64</v>
      </c>
      <c r="D101" s="85">
        <v>0</v>
      </c>
      <c r="E101" s="201">
        <v>-1.1530367308069278E-2</v>
      </c>
      <c r="F101" s="58"/>
      <c r="H101" s="23"/>
    </row>
    <row r="102" spans="1:8" ht="27" customHeight="1" x14ac:dyDescent="0.25">
      <c r="A102" s="148" t="s">
        <v>650</v>
      </c>
      <c r="B102" s="79">
        <f>IFERROR(INDEX('Annex 1 LV, HV and UMS charges'!$B$12:$B$45,MATCH($A102,'Annex 1 LV, HV and UMS charges'!$A$12:$A$310,0)),INDEX('Annex 4 LDNO charges'!$B$12:$B$203,MATCH($A102,'Annex 4 LDNO charges'!$A$12:$A$203,0)))</f>
        <v>0</v>
      </c>
      <c r="C102" s="80" t="s">
        <v>64</v>
      </c>
      <c r="D102" s="85">
        <v>0</v>
      </c>
      <c r="E102" s="201">
        <v>-1.1530367308069278E-2</v>
      </c>
      <c r="F102" s="58"/>
      <c r="H102" s="23"/>
    </row>
    <row r="103" spans="1:8" ht="27" customHeight="1" x14ac:dyDescent="0.25">
      <c r="A103" s="148" t="s">
        <v>651</v>
      </c>
      <c r="B103" s="79">
        <f>IFERROR(INDEX('Annex 1 LV, HV and UMS charges'!$B$12:$B$45,MATCH($A103,'Annex 1 LV, HV and UMS charges'!$A$12:$A$310,0)),INDEX('Annex 4 LDNO charges'!$B$12:$B$203,MATCH($A103,'Annex 4 LDNO charges'!$A$12:$A$203,0)))</f>
        <v>0</v>
      </c>
      <c r="C103" s="80" t="s">
        <v>64</v>
      </c>
      <c r="D103" s="85">
        <v>0</v>
      </c>
      <c r="E103" s="201">
        <v>-1.1530367308069278E-2</v>
      </c>
      <c r="F103" s="58"/>
      <c r="H103" s="23"/>
    </row>
    <row r="104" spans="1:8" ht="27" customHeight="1" x14ac:dyDescent="0.25">
      <c r="A104" s="148" t="s">
        <v>652</v>
      </c>
      <c r="B104" s="79">
        <f>IFERROR(INDEX('Annex 1 LV, HV and UMS charges'!$B$12:$B$45,MATCH($A104,'Annex 1 LV, HV and UMS charges'!$A$12:$A$310,0)),INDEX('Annex 4 LDNO charges'!$B$12:$B$203,MATCH($A104,'Annex 4 LDNO charges'!$A$12:$A$203,0)))</f>
        <v>0</v>
      </c>
      <c r="C104" s="80" t="s">
        <v>64</v>
      </c>
      <c r="D104" s="85">
        <v>0</v>
      </c>
      <c r="E104" s="201">
        <v>-1.1530367308069278E-2</v>
      </c>
      <c r="F104" s="58"/>
      <c r="H104" s="23"/>
    </row>
    <row r="105" spans="1:8" ht="27" customHeight="1" x14ac:dyDescent="0.25">
      <c r="A105" s="148" t="s">
        <v>653</v>
      </c>
      <c r="B105" s="79">
        <f>IFERROR(INDEX('Annex 1 LV, HV and UMS charges'!$B$12:$B$45,MATCH($A105,'Annex 1 LV, HV and UMS charges'!$A$12:$A$310,0)),INDEX('Annex 4 LDNO charges'!$B$12:$B$203,MATCH($A105,'Annex 4 LDNO charges'!$A$12:$A$203,0)))</f>
        <v>0</v>
      </c>
      <c r="C105" s="80" t="s">
        <v>64</v>
      </c>
      <c r="D105" s="85">
        <v>0</v>
      </c>
      <c r="E105" s="201">
        <v>-1.1530367308069278E-2</v>
      </c>
      <c r="F105" s="58"/>
      <c r="H105" s="23"/>
    </row>
    <row r="106" spans="1:8" ht="27" customHeight="1" x14ac:dyDescent="0.25">
      <c r="A106" s="148" t="s">
        <v>206</v>
      </c>
      <c r="B106" s="79">
        <f>IFERROR(INDEX('Annex 1 LV, HV and UMS charges'!$B$12:$B$45,MATCH($A106,'Annex 1 LV, HV and UMS charges'!$A$12:$A$310,0)),INDEX('Annex 4 LDNO charges'!$B$12:$B$203,MATCH($A106,'Annex 4 LDNO charges'!$A$12:$A$203,0)))</f>
        <v>0</v>
      </c>
      <c r="C106" s="80">
        <v>0</v>
      </c>
      <c r="D106" s="85">
        <v>0</v>
      </c>
      <c r="E106" s="201">
        <v>-1.1530367308069278E-2</v>
      </c>
      <c r="F106" s="58"/>
      <c r="H106" s="23"/>
    </row>
    <row r="107" spans="1:8" ht="27" customHeight="1" x14ac:dyDescent="0.25">
      <c r="A107" s="148" t="s">
        <v>207</v>
      </c>
      <c r="B107" s="79">
        <f>IFERROR(INDEX('Annex 1 LV, HV and UMS charges'!$B$12:$B$45,MATCH($A107,'Annex 1 LV, HV and UMS charges'!$A$12:$A$310,0)),INDEX('Annex 4 LDNO charges'!$B$12:$B$203,MATCH($A107,'Annex 4 LDNO charges'!$A$12:$A$203,0)))</f>
        <v>0</v>
      </c>
      <c r="C107" s="80">
        <v>0</v>
      </c>
      <c r="D107" s="85">
        <v>0</v>
      </c>
      <c r="E107" s="201">
        <v>-1.1530367308069278E-2</v>
      </c>
      <c r="F107" s="58"/>
      <c r="H107" s="23"/>
    </row>
    <row r="108" spans="1:8" ht="27" customHeight="1" x14ac:dyDescent="0.25">
      <c r="A108" s="148" t="s">
        <v>208</v>
      </c>
      <c r="B108" s="79">
        <f>IFERROR(INDEX('Annex 1 LV, HV and UMS charges'!$B$12:$B$45,MATCH($A108,'Annex 1 LV, HV and UMS charges'!$A$12:$A$310,0)),INDEX('Annex 4 LDNO charges'!$B$12:$B$203,MATCH($A108,'Annex 4 LDNO charges'!$A$12:$A$203,0)))</f>
        <v>0</v>
      </c>
      <c r="C108" s="80">
        <v>0</v>
      </c>
      <c r="D108" s="85">
        <v>0</v>
      </c>
      <c r="E108" s="201">
        <v>-1.1530367308069278E-2</v>
      </c>
      <c r="F108" s="58"/>
      <c r="H108" s="23"/>
    </row>
    <row r="109" spans="1:8" ht="27" customHeight="1" x14ac:dyDescent="0.25">
      <c r="A109" s="148" t="s">
        <v>209</v>
      </c>
      <c r="B109" s="79">
        <f>IFERROR(INDEX('Annex 1 LV, HV and UMS charges'!$B$12:$B$45,MATCH($A109,'Annex 1 LV, HV and UMS charges'!$A$12:$A$310,0)),INDEX('Annex 4 LDNO charges'!$B$12:$B$203,MATCH($A109,'Annex 4 LDNO charges'!$A$12:$A$203,0)))</f>
        <v>0</v>
      </c>
      <c r="C109" s="80">
        <v>0</v>
      </c>
      <c r="D109" s="85">
        <v>0</v>
      </c>
      <c r="E109" s="201">
        <v>-1.1530367308069278E-2</v>
      </c>
      <c r="F109" s="58"/>
      <c r="H109" s="23"/>
    </row>
    <row r="110" spans="1:8" ht="27" customHeight="1" x14ac:dyDescent="0.25">
      <c r="A110" s="148" t="s">
        <v>210</v>
      </c>
      <c r="B110" s="79">
        <f>IFERROR(INDEX('Annex 1 LV, HV and UMS charges'!$B$12:$B$45,MATCH($A110,'Annex 1 LV, HV and UMS charges'!$A$12:$A$310,0)),INDEX('Annex 4 LDNO charges'!$B$12:$B$203,MATCH($A110,'Annex 4 LDNO charges'!$A$12:$A$203,0)))</f>
        <v>0</v>
      </c>
      <c r="C110" s="80">
        <v>0</v>
      </c>
      <c r="D110" s="85">
        <v>0</v>
      </c>
      <c r="E110" s="201">
        <v>-1.1530367308069278E-2</v>
      </c>
      <c r="F110" s="58"/>
      <c r="H110" s="23"/>
    </row>
    <row r="111" spans="1:8" ht="27" customHeight="1" x14ac:dyDescent="0.25">
      <c r="A111" s="148" t="s">
        <v>211</v>
      </c>
      <c r="B111" s="79">
        <f>IFERROR(INDEX('Annex 1 LV, HV and UMS charges'!$B$12:$B$45,MATCH($A111,'Annex 1 LV, HV and UMS charges'!$A$12:$A$310,0)),INDEX('Annex 4 LDNO charges'!$B$12:$B$203,MATCH($A111,'Annex 4 LDNO charges'!$A$12:$A$203,0)))</f>
        <v>0</v>
      </c>
      <c r="C111" s="80">
        <v>0</v>
      </c>
      <c r="D111" s="85">
        <v>0</v>
      </c>
      <c r="E111" s="201">
        <v>-1.1530367308069278E-2</v>
      </c>
      <c r="F111" s="58"/>
      <c r="H111" s="23"/>
    </row>
    <row r="112" spans="1:8" ht="27" customHeight="1" x14ac:dyDescent="0.25">
      <c r="A112" s="148" t="s">
        <v>212</v>
      </c>
      <c r="B112" s="79">
        <f>IFERROR(INDEX('Annex 1 LV, HV and UMS charges'!$B$12:$B$45,MATCH($A112,'Annex 1 LV, HV and UMS charges'!$A$12:$A$310,0)),INDEX('Annex 4 LDNO charges'!$B$12:$B$203,MATCH($A112,'Annex 4 LDNO charges'!$A$12:$A$203,0)))</f>
        <v>0</v>
      </c>
      <c r="C112" s="80">
        <v>0</v>
      </c>
      <c r="D112" s="85">
        <v>0</v>
      </c>
      <c r="E112" s="201">
        <v>-1.1530367308069278E-2</v>
      </c>
      <c r="F112" s="58"/>
      <c r="H112" s="23"/>
    </row>
    <row r="113" spans="1:8" ht="27" customHeight="1" x14ac:dyDescent="0.25">
      <c r="A113" s="148" t="s">
        <v>213</v>
      </c>
      <c r="B113" s="79">
        <f>IFERROR(INDEX('Annex 1 LV, HV and UMS charges'!$B$12:$B$45,MATCH($A113,'Annex 1 LV, HV and UMS charges'!$A$12:$A$310,0)),INDEX('Annex 4 LDNO charges'!$B$12:$B$203,MATCH($A113,'Annex 4 LDNO charges'!$A$12:$A$203,0)))</f>
        <v>0</v>
      </c>
      <c r="C113" s="80">
        <v>0</v>
      </c>
      <c r="D113" s="85">
        <v>0</v>
      </c>
      <c r="E113" s="201">
        <v>-1.1530367308069278E-2</v>
      </c>
      <c r="F113" s="58"/>
      <c r="H113" s="23"/>
    </row>
    <row r="114" spans="1:8" ht="27" customHeight="1" x14ac:dyDescent="0.25">
      <c r="A114" s="148" t="s">
        <v>214</v>
      </c>
      <c r="B114" s="79">
        <f>IFERROR(INDEX('Annex 1 LV, HV and UMS charges'!$B$12:$B$45,MATCH($A114,'Annex 1 LV, HV and UMS charges'!$A$12:$A$310,0)),INDEX('Annex 4 LDNO charges'!$B$12:$B$203,MATCH($A114,'Annex 4 LDNO charges'!$A$12:$A$203,0)))</f>
        <v>0</v>
      </c>
      <c r="C114" s="80">
        <v>0</v>
      </c>
      <c r="D114" s="85">
        <v>0</v>
      </c>
      <c r="E114" s="201">
        <v>-1.1530367308069278E-2</v>
      </c>
      <c r="F114" s="58"/>
      <c r="H114" s="23"/>
    </row>
    <row r="115" spans="1:8" ht="27" customHeight="1" x14ac:dyDescent="0.25">
      <c r="A115" s="148" t="s">
        <v>215</v>
      </c>
      <c r="B115" s="79">
        <f>IFERROR(INDEX('Annex 1 LV, HV and UMS charges'!$B$12:$B$45,MATCH($A115,'Annex 1 LV, HV and UMS charges'!$A$12:$A$310,0)),INDEX('Annex 4 LDNO charges'!$B$12:$B$203,MATCH($A115,'Annex 4 LDNO charges'!$A$12:$A$203,0)))</f>
        <v>0</v>
      </c>
      <c r="C115" s="80">
        <v>0</v>
      </c>
      <c r="D115" s="85">
        <v>0</v>
      </c>
      <c r="E115" s="201">
        <v>-1.1530367308069278E-2</v>
      </c>
      <c r="F115" s="58"/>
      <c r="H115" s="23"/>
    </row>
    <row r="116" spans="1:8" ht="27" customHeight="1" x14ac:dyDescent="0.25">
      <c r="A116" s="148" t="s">
        <v>216</v>
      </c>
      <c r="B116" s="79">
        <f>IFERROR(INDEX('Annex 1 LV, HV and UMS charges'!$B$12:$B$45,MATCH($A116,'Annex 1 LV, HV and UMS charges'!$A$12:$A$310,0)),INDEX('Annex 4 LDNO charges'!$B$12:$B$203,MATCH($A116,'Annex 4 LDNO charges'!$A$12:$A$203,0)))</f>
        <v>0</v>
      </c>
      <c r="C116" s="80">
        <v>0</v>
      </c>
      <c r="D116" s="85">
        <v>0</v>
      </c>
      <c r="E116" s="201">
        <v>-1.1530367308069278E-2</v>
      </c>
      <c r="F116" s="58"/>
      <c r="H116" s="23"/>
    </row>
    <row r="117" spans="1:8" ht="27" customHeight="1" x14ac:dyDescent="0.25">
      <c r="A117" s="148" t="s">
        <v>217</v>
      </c>
      <c r="B117" s="79">
        <f>IFERROR(INDEX('Annex 1 LV, HV and UMS charges'!$B$12:$B$45,MATCH($A117,'Annex 1 LV, HV and UMS charges'!$A$12:$A$310,0)),INDEX('Annex 4 LDNO charges'!$B$12:$B$203,MATCH($A117,'Annex 4 LDNO charges'!$A$12:$A$203,0)))</f>
        <v>0</v>
      </c>
      <c r="C117" s="80">
        <v>0</v>
      </c>
      <c r="D117" s="85">
        <v>0</v>
      </c>
      <c r="E117" s="201">
        <v>-1.1530367308069278E-2</v>
      </c>
      <c r="F117" s="58"/>
      <c r="H117" s="23"/>
    </row>
    <row r="118" spans="1:8" ht="27" customHeight="1" x14ac:dyDescent="0.25">
      <c r="A118" s="148" t="s">
        <v>218</v>
      </c>
      <c r="B118" s="79">
        <f>IFERROR(INDEX('Annex 1 LV, HV and UMS charges'!$B$12:$B$45,MATCH($A118,'Annex 1 LV, HV and UMS charges'!$A$12:$A$310,0)),INDEX('Annex 4 LDNO charges'!$B$12:$B$203,MATCH($A118,'Annex 4 LDNO charges'!$A$12:$A$203,0)))</f>
        <v>0</v>
      </c>
      <c r="C118" s="80">
        <v>0</v>
      </c>
      <c r="D118" s="85">
        <v>0</v>
      </c>
      <c r="E118" s="201">
        <v>-1.1530367308069278E-2</v>
      </c>
      <c r="F118" s="58"/>
      <c r="H118" s="23"/>
    </row>
    <row r="119" spans="1:8" ht="27" customHeight="1" x14ac:dyDescent="0.25">
      <c r="A119" s="148" t="s">
        <v>219</v>
      </c>
      <c r="B119" s="79">
        <f>IFERROR(INDEX('Annex 1 LV, HV and UMS charges'!$B$12:$B$45,MATCH($A119,'Annex 1 LV, HV and UMS charges'!$A$12:$A$310,0)),INDEX('Annex 4 LDNO charges'!$B$12:$B$203,MATCH($A119,'Annex 4 LDNO charges'!$A$12:$A$203,0)))</f>
        <v>0</v>
      </c>
      <c r="C119" s="80">
        <v>0</v>
      </c>
      <c r="D119" s="85">
        <v>0</v>
      </c>
      <c r="E119" s="201">
        <v>-1.1530367308069278E-2</v>
      </c>
      <c r="F119" s="58"/>
      <c r="H119" s="23"/>
    </row>
    <row r="120" spans="1:8" ht="27" customHeight="1" x14ac:dyDescent="0.25">
      <c r="A120" s="148" t="s">
        <v>220</v>
      </c>
      <c r="B120" s="79">
        <f>IFERROR(INDEX('Annex 1 LV, HV and UMS charges'!$B$12:$B$45,MATCH($A120,'Annex 1 LV, HV and UMS charges'!$A$12:$A$310,0)),INDEX('Annex 4 LDNO charges'!$B$12:$B$203,MATCH($A120,'Annex 4 LDNO charges'!$A$12:$A$203,0)))</f>
        <v>0</v>
      </c>
      <c r="C120" s="80">
        <v>0</v>
      </c>
      <c r="D120" s="85">
        <v>0</v>
      </c>
      <c r="E120" s="201">
        <v>-1.1530367308069278E-2</v>
      </c>
      <c r="F120" s="58"/>
      <c r="H120" s="23"/>
    </row>
    <row r="121" spans="1:8" ht="27" customHeight="1" x14ac:dyDescent="0.25">
      <c r="A121" s="148" t="s">
        <v>654</v>
      </c>
      <c r="B121" s="79">
        <f>IFERROR(INDEX('Annex 1 LV, HV and UMS charges'!$B$12:$B$45,MATCH($A121,'Annex 1 LV, HV and UMS charges'!$A$12:$A$310,0)),INDEX('Annex 4 LDNO charges'!$B$12:$B$203,MATCH($A121,'Annex 4 LDNO charges'!$A$12:$A$203,0)))</f>
        <v>0</v>
      </c>
      <c r="C121" s="80" t="s">
        <v>62</v>
      </c>
      <c r="D121" s="180">
        <v>0</v>
      </c>
      <c r="E121" s="201">
        <v>-1.1530367308069278E-2</v>
      </c>
      <c r="F121" s="58"/>
      <c r="H121" s="23"/>
    </row>
    <row r="122" spans="1:8" ht="27" customHeight="1" x14ac:dyDescent="0.25">
      <c r="A122" s="148" t="s">
        <v>656</v>
      </c>
      <c r="B122" s="79">
        <f>IFERROR(INDEX('Annex 1 LV, HV and UMS charges'!$B$12:$B$45,MATCH($A122,'Annex 1 LV, HV and UMS charges'!$A$12:$A$310,0)),INDEX('Annex 4 LDNO charges'!$B$12:$B$203,MATCH($A122,'Annex 4 LDNO charges'!$A$12:$A$203,0)))</f>
        <v>0</v>
      </c>
      <c r="C122" s="80" t="s">
        <v>64</v>
      </c>
      <c r="D122" s="85">
        <v>0</v>
      </c>
      <c r="E122" s="201">
        <v>-1.1530367308069278E-2</v>
      </c>
      <c r="F122" s="58"/>
      <c r="H122" s="23"/>
    </row>
    <row r="123" spans="1:8" ht="27" customHeight="1" x14ac:dyDescent="0.25">
      <c r="A123" s="148" t="s">
        <v>657</v>
      </c>
      <c r="B123" s="79">
        <f>IFERROR(INDEX('Annex 1 LV, HV and UMS charges'!$B$12:$B$45,MATCH($A123,'Annex 1 LV, HV and UMS charges'!$A$12:$A$310,0)),INDEX('Annex 4 LDNO charges'!$B$12:$B$203,MATCH($A123,'Annex 4 LDNO charges'!$A$12:$A$203,0)))</f>
        <v>0</v>
      </c>
      <c r="C123" s="80" t="s">
        <v>64</v>
      </c>
      <c r="D123" s="85">
        <v>0</v>
      </c>
      <c r="E123" s="201">
        <v>-1.1530367308069278E-2</v>
      </c>
      <c r="F123" s="58"/>
      <c r="H123" s="23"/>
    </row>
    <row r="124" spans="1:8" ht="27" customHeight="1" x14ac:dyDescent="0.25">
      <c r="A124" s="148" t="s">
        <v>658</v>
      </c>
      <c r="B124" s="79">
        <f>IFERROR(INDEX('Annex 1 LV, HV and UMS charges'!$B$12:$B$45,MATCH($A124,'Annex 1 LV, HV and UMS charges'!$A$12:$A$310,0)),INDEX('Annex 4 LDNO charges'!$B$12:$B$203,MATCH($A124,'Annex 4 LDNO charges'!$A$12:$A$203,0)))</f>
        <v>0</v>
      </c>
      <c r="C124" s="80" t="s">
        <v>64</v>
      </c>
      <c r="D124" s="85">
        <v>0</v>
      </c>
      <c r="E124" s="201">
        <v>-1.1530367308069278E-2</v>
      </c>
      <c r="F124" s="58"/>
      <c r="H124" s="23"/>
    </row>
    <row r="125" spans="1:8" ht="27" customHeight="1" x14ac:dyDescent="0.25">
      <c r="A125" s="148" t="s">
        <v>659</v>
      </c>
      <c r="B125" s="79">
        <f>IFERROR(INDEX('Annex 1 LV, HV and UMS charges'!$B$12:$B$45,MATCH($A125,'Annex 1 LV, HV and UMS charges'!$A$12:$A$310,0)),INDEX('Annex 4 LDNO charges'!$B$12:$B$203,MATCH($A125,'Annex 4 LDNO charges'!$A$12:$A$203,0)))</f>
        <v>0</v>
      </c>
      <c r="C125" s="80" t="s">
        <v>64</v>
      </c>
      <c r="D125" s="85">
        <v>0</v>
      </c>
      <c r="E125" s="201">
        <v>-1.1530367308069278E-2</v>
      </c>
      <c r="F125" s="58"/>
      <c r="H125" s="23"/>
    </row>
    <row r="126" spans="1:8" ht="27" customHeight="1" x14ac:dyDescent="0.25">
      <c r="A126" s="148" t="s">
        <v>660</v>
      </c>
      <c r="B126" s="79">
        <f>IFERROR(INDEX('Annex 1 LV, HV and UMS charges'!$B$12:$B$45,MATCH($A126,'Annex 1 LV, HV and UMS charges'!$A$12:$A$310,0)),INDEX('Annex 4 LDNO charges'!$B$12:$B$203,MATCH($A126,'Annex 4 LDNO charges'!$A$12:$A$203,0)))</f>
        <v>0</v>
      </c>
      <c r="C126" s="80" t="s">
        <v>64</v>
      </c>
      <c r="D126" s="85">
        <v>0</v>
      </c>
      <c r="E126" s="201">
        <v>-1.1530367308069278E-2</v>
      </c>
      <c r="F126" s="58"/>
      <c r="H126" s="23"/>
    </row>
    <row r="127" spans="1:8" ht="27" customHeight="1" x14ac:dyDescent="0.25">
      <c r="A127" s="148" t="s">
        <v>228</v>
      </c>
      <c r="B127" s="79">
        <f>IFERROR(INDEX('Annex 1 LV, HV and UMS charges'!$B$12:$B$45,MATCH($A127,'Annex 1 LV, HV and UMS charges'!$A$12:$A$310,0)),INDEX('Annex 4 LDNO charges'!$B$12:$B$203,MATCH($A127,'Annex 4 LDNO charges'!$A$12:$A$203,0)))</f>
        <v>0</v>
      </c>
      <c r="C127" s="80">
        <v>0</v>
      </c>
      <c r="D127" s="85">
        <v>0</v>
      </c>
      <c r="E127" s="201">
        <v>-1.1530367308069278E-2</v>
      </c>
      <c r="F127" s="58"/>
      <c r="H127" s="23"/>
    </row>
    <row r="128" spans="1:8" ht="27" customHeight="1" x14ac:dyDescent="0.25">
      <c r="A128" s="148" t="s">
        <v>229</v>
      </c>
      <c r="B128" s="79">
        <f>IFERROR(INDEX('Annex 1 LV, HV and UMS charges'!$B$12:$B$45,MATCH($A128,'Annex 1 LV, HV and UMS charges'!$A$12:$A$310,0)),INDEX('Annex 4 LDNO charges'!$B$12:$B$203,MATCH($A128,'Annex 4 LDNO charges'!$A$12:$A$203,0)))</f>
        <v>0</v>
      </c>
      <c r="C128" s="80">
        <v>0</v>
      </c>
      <c r="D128" s="85">
        <v>0</v>
      </c>
      <c r="E128" s="201">
        <v>-1.1530367308069278E-2</v>
      </c>
      <c r="F128" s="58"/>
      <c r="H128" s="23"/>
    </row>
    <row r="129" spans="1:8" ht="27" customHeight="1" x14ac:dyDescent="0.25">
      <c r="A129" s="148" t="s">
        <v>230</v>
      </c>
      <c r="B129" s="79">
        <f>IFERROR(INDEX('Annex 1 LV, HV and UMS charges'!$B$12:$B$45,MATCH($A129,'Annex 1 LV, HV and UMS charges'!$A$12:$A$310,0)),INDEX('Annex 4 LDNO charges'!$B$12:$B$203,MATCH($A129,'Annex 4 LDNO charges'!$A$12:$A$203,0)))</f>
        <v>0</v>
      </c>
      <c r="C129" s="80">
        <v>0</v>
      </c>
      <c r="D129" s="85">
        <v>0</v>
      </c>
      <c r="E129" s="201">
        <v>-1.1530367308069278E-2</v>
      </c>
      <c r="F129" s="58"/>
      <c r="H129" s="23"/>
    </row>
    <row r="130" spans="1:8" ht="27" customHeight="1" x14ac:dyDescent="0.25">
      <c r="A130" s="148" t="s">
        <v>231</v>
      </c>
      <c r="B130" s="79">
        <f>IFERROR(INDEX('Annex 1 LV, HV and UMS charges'!$B$12:$B$45,MATCH($A130,'Annex 1 LV, HV and UMS charges'!$A$12:$A$310,0)),INDEX('Annex 4 LDNO charges'!$B$12:$B$203,MATCH($A130,'Annex 4 LDNO charges'!$A$12:$A$203,0)))</f>
        <v>0</v>
      </c>
      <c r="C130" s="80">
        <v>0</v>
      </c>
      <c r="D130" s="85">
        <v>0</v>
      </c>
      <c r="E130" s="201">
        <v>-1.1530367308069278E-2</v>
      </c>
      <c r="F130" s="58"/>
      <c r="H130" s="23"/>
    </row>
    <row r="131" spans="1:8" ht="27" customHeight="1" x14ac:dyDescent="0.25">
      <c r="A131" s="148" t="s">
        <v>232</v>
      </c>
      <c r="B131" s="79">
        <f>IFERROR(INDEX('Annex 1 LV, HV and UMS charges'!$B$12:$B$45,MATCH($A131,'Annex 1 LV, HV and UMS charges'!$A$12:$A$310,0)),INDEX('Annex 4 LDNO charges'!$B$12:$B$203,MATCH($A131,'Annex 4 LDNO charges'!$A$12:$A$203,0)))</f>
        <v>0</v>
      </c>
      <c r="C131" s="80">
        <v>0</v>
      </c>
      <c r="D131" s="85">
        <v>0</v>
      </c>
      <c r="E131" s="201">
        <v>-1.1530367308069278E-2</v>
      </c>
      <c r="F131" s="58"/>
      <c r="H131" s="23"/>
    </row>
    <row r="132" spans="1:8" ht="27" customHeight="1" x14ac:dyDescent="0.25">
      <c r="A132" s="148" t="s">
        <v>233</v>
      </c>
      <c r="B132" s="79">
        <f>IFERROR(INDEX('Annex 1 LV, HV and UMS charges'!$B$12:$B$45,MATCH($A132,'Annex 1 LV, HV and UMS charges'!$A$12:$A$310,0)),INDEX('Annex 4 LDNO charges'!$B$12:$B$203,MATCH($A132,'Annex 4 LDNO charges'!$A$12:$A$203,0)))</f>
        <v>0</v>
      </c>
      <c r="C132" s="80">
        <v>0</v>
      </c>
      <c r="D132" s="85">
        <v>0</v>
      </c>
      <c r="E132" s="201">
        <v>-1.1530367308069278E-2</v>
      </c>
      <c r="F132" s="58"/>
      <c r="H132" s="23"/>
    </row>
    <row r="133" spans="1:8" ht="27" customHeight="1" x14ac:dyDescent="0.25">
      <c r="A133" s="148" t="s">
        <v>234</v>
      </c>
      <c r="B133" s="79">
        <f>IFERROR(INDEX('Annex 1 LV, HV and UMS charges'!$B$12:$B$45,MATCH($A133,'Annex 1 LV, HV and UMS charges'!$A$12:$A$310,0)),INDEX('Annex 4 LDNO charges'!$B$12:$B$203,MATCH($A133,'Annex 4 LDNO charges'!$A$12:$A$203,0)))</f>
        <v>0</v>
      </c>
      <c r="C133" s="80">
        <v>0</v>
      </c>
      <c r="D133" s="85">
        <v>0</v>
      </c>
      <c r="E133" s="201">
        <v>-1.1530367308069278E-2</v>
      </c>
      <c r="F133" s="58"/>
      <c r="H133" s="23"/>
    </row>
    <row r="134" spans="1:8" ht="27" customHeight="1" x14ac:dyDescent="0.25">
      <c r="A134" s="148" t="s">
        <v>235</v>
      </c>
      <c r="B134" s="79">
        <f>IFERROR(INDEX('Annex 1 LV, HV and UMS charges'!$B$12:$B$45,MATCH($A134,'Annex 1 LV, HV and UMS charges'!$A$12:$A$310,0)),INDEX('Annex 4 LDNO charges'!$B$12:$B$203,MATCH($A134,'Annex 4 LDNO charges'!$A$12:$A$203,0)))</f>
        <v>0</v>
      </c>
      <c r="C134" s="80">
        <v>0</v>
      </c>
      <c r="D134" s="85">
        <v>0</v>
      </c>
      <c r="E134" s="201">
        <v>-1.1530367308069278E-2</v>
      </c>
      <c r="F134" s="58"/>
      <c r="H134" s="23"/>
    </row>
    <row r="135" spans="1:8" ht="27" customHeight="1" x14ac:dyDescent="0.25">
      <c r="A135" s="148" t="s">
        <v>236</v>
      </c>
      <c r="B135" s="79">
        <f>IFERROR(INDEX('Annex 1 LV, HV and UMS charges'!$B$12:$B$45,MATCH($A135,'Annex 1 LV, HV and UMS charges'!$A$12:$A$310,0)),INDEX('Annex 4 LDNO charges'!$B$12:$B$203,MATCH($A135,'Annex 4 LDNO charges'!$A$12:$A$203,0)))</f>
        <v>0</v>
      </c>
      <c r="C135" s="80">
        <v>0</v>
      </c>
      <c r="D135" s="85">
        <v>0</v>
      </c>
      <c r="E135" s="201">
        <v>-1.1530367308069278E-2</v>
      </c>
      <c r="F135" s="58"/>
      <c r="H135" s="23"/>
    </row>
    <row r="136" spans="1:8" ht="27" customHeight="1" x14ac:dyDescent="0.25">
      <c r="A136" s="148" t="s">
        <v>237</v>
      </c>
      <c r="B136" s="79">
        <f>IFERROR(INDEX('Annex 1 LV, HV and UMS charges'!$B$12:$B$45,MATCH($A136,'Annex 1 LV, HV and UMS charges'!$A$12:$A$310,0)),INDEX('Annex 4 LDNO charges'!$B$12:$B$203,MATCH($A136,'Annex 4 LDNO charges'!$A$12:$A$203,0)))</f>
        <v>0</v>
      </c>
      <c r="C136" s="80">
        <v>0</v>
      </c>
      <c r="D136" s="85">
        <v>0</v>
      </c>
      <c r="E136" s="201">
        <v>-1.1530367308069278E-2</v>
      </c>
      <c r="F136" s="58"/>
      <c r="H136" s="23"/>
    </row>
    <row r="137" spans="1:8" ht="27" customHeight="1" x14ac:dyDescent="0.25">
      <c r="A137" s="148" t="s">
        <v>238</v>
      </c>
      <c r="B137" s="79">
        <f>IFERROR(INDEX('Annex 1 LV, HV and UMS charges'!$B$12:$B$45,MATCH($A137,'Annex 1 LV, HV and UMS charges'!$A$12:$A$310,0)),INDEX('Annex 4 LDNO charges'!$B$12:$B$203,MATCH($A137,'Annex 4 LDNO charges'!$A$12:$A$203,0)))</f>
        <v>0</v>
      </c>
      <c r="C137" s="80">
        <v>0</v>
      </c>
      <c r="D137" s="85">
        <v>0</v>
      </c>
      <c r="E137" s="201">
        <v>-1.1530367308069278E-2</v>
      </c>
      <c r="F137" s="58"/>
      <c r="H137" s="23"/>
    </row>
    <row r="138" spans="1:8" ht="27" customHeight="1" x14ac:dyDescent="0.25">
      <c r="A138" s="148" t="s">
        <v>239</v>
      </c>
      <c r="B138" s="79">
        <f>IFERROR(INDEX('Annex 1 LV, HV and UMS charges'!$B$12:$B$45,MATCH($A138,'Annex 1 LV, HV and UMS charges'!$A$12:$A$310,0)),INDEX('Annex 4 LDNO charges'!$B$12:$B$203,MATCH($A138,'Annex 4 LDNO charges'!$A$12:$A$203,0)))</f>
        <v>0</v>
      </c>
      <c r="C138" s="80">
        <v>0</v>
      </c>
      <c r="D138" s="85">
        <v>0</v>
      </c>
      <c r="E138" s="201">
        <v>-1.1530367308069278E-2</v>
      </c>
      <c r="F138" s="58"/>
      <c r="H138" s="23"/>
    </row>
    <row r="139" spans="1:8" ht="27" customHeight="1" x14ac:dyDescent="0.25">
      <c r="A139" s="148" t="s">
        <v>240</v>
      </c>
      <c r="B139" s="79">
        <f>IFERROR(INDEX('Annex 1 LV, HV and UMS charges'!$B$12:$B$45,MATCH($A139,'Annex 1 LV, HV and UMS charges'!$A$12:$A$310,0)),INDEX('Annex 4 LDNO charges'!$B$12:$B$203,MATCH($A139,'Annex 4 LDNO charges'!$A$12:$A$203,0)))</f>
        <v>0</v>
      </c>
      <c r="C139" s="80">
        <v>0</v>
      </c>
      <c r="D139" s="85">
        <v>0</v>
      </c>
      <c r="E139" s="201">
        <v>-1.1530367308069278E-2</v>
      </c>
      <c r="F139" s="58"/>
      <c r="H139" s="23"/>
    </row>
    <row r="140" spans="1:8" ht="27" customHeight="1" x14ac:dyDescent="0.25">
      <c r="A140" s="148" t="s">
        <v>241</v>
      </c>
      <c r="B140" s="79">
        <f>IFERROR(INDEX('Annex 1 LV, HV and UMS charges'!$B$12:$B$45,MATCH($A140,'Annex 1 LV, HV and UMS charges'!$A$12:$A$310,0)),INDEX('Annex 4 LDNO charges'!$B$12:$B$203,MATCH($A140,'Annex 4 LDNO charges'!$A$12:$A$203,0)))</f>
        <v>0</v>
      </c>
      <c r="C140" s="80">
        <v>0</v>
      </c>
      <c r="D140" s="85">
        <v>0</v>
      </c>
      <c r="E140" s="201">
        <v>-1.1530367308069278E-2</v>
      </c>
      <c r="F140" s="58"/>
      <c r="H140" s="23"/>
    </row>
    <row r="141" spans="1:8" ht="27" customHeight="1" x14ac:dyDescent="0.25">
      <c r="A141" s="148" t="s">
        <v>242</v>
      </c>
      <c r="B141" s="79">
        <f>IFERROR(INDEX('Annex 1 LV, HV and UMS charges'!$B$12:$B$45,MATCH($A141,'Annex 1 LV, HV and UMS charges'!$A$12:$A$310,0)),INDEX('Annex 4 LDNO charges'!$B$12:$B$203,MATCH($A141,'Annex 4 LDNO charges'!$A$12:$A$203,0)))</f>
        <v>0</v>
      </c>
      <c r="C141" s="80">
        <v>0</v>
      </c>
      <c r="D141" s="85">
        <v>0</v>
      </c>
      <c r="E141" s="201">
        <v>-1.1530367308069278E-2</v>
      </c>
      <c r="F141" s="58"/>
      <c r="H141" s="23"/>
    </row>
    <row r="142" spans="1:8" ht="27" customHeight="1" x14ac:dyDescent="0.25">
      <c r="A142" s="148" t="s">
        <v>661</v>
      </c>
      <c r="B142" s="79">
        <f>IFERROR(INDEX('Annex 1 LV, HV and UMS charges'!$B$12:$B$45,MATCH($A142,'Annex 1 LV, HV and UMS charges'!$A$12:$A$310,0)),INDEX('Annex 4 LDNO charges'!$B$12:$B$203,MATCH($A142,'Annex 4 LDNO charges'!$A$12:$A$203,0)))</f>
        <v>0</v>
      </c>
      <c r="C142" s="80" t="s">
        <v>62</v>
      </c>
      <c r="D142" s="180">
        <v>0</v>
      </c>
      <c r="E142" s="201">
        <v>-1.1530367308069278E-2</v>
      </c>
      <c r="F142" s="58"/>
      <c r="H142" s="23"/>
    </row>
    <row r="143" spans="1:8" ht="27" customHeight="1" x14ac:dyDescent="0.25">
      <c r="A143" s="148" t="s">
        <v>663</v>
      </c>
      <c r="B143" s="79">
        <f>IFERROR(INDEX('Annex 1 LV, HV and UMS charges'!$B$12:$B$45,MATCH($A143,'Annex 1 LV, HV and UMS charges'!$A$12:$A$310,0)),INDEX('Annex 4 LDNO charges'!$B$12:$B$203,MATCH($A143,'Annex 4 LDNO charges'!$A$12:$A$203,0)))</f>
        <v>0</v>
      </c>
      <c r="C143" s="80" t="s">
        <v>64</v>
      </c>
      <c r="D143" s="85">
        <v>0</v>
      </c>
      <c r="E143" s="201">
        <v>-1.1530367308069278E-2</v>
      </c>
      <c r="F143" s="58"/>
      <c r="H143" s="23"/>
    </row>
    <row r="144" spans="1:8" ht="27" customHeight="1" x14ac:dyDescent="0.25">
      <c r="A144" s="148" t="s">
        <v>664</v>
      </c>
      <c r="B144" s="79">
        <f>IFERROR(INDEX('Annex 1 LV, HV and UMS charges'!$B$12:$B$45,MATCH($A144,'Annex 1 LV, HV and UMS charges'!$A$12:$A$310,0)),INDEX('Annex 4 LDNO charges'!$B$12:$B$203,MATCH($A144,'Annex 4 LDNO charges'!$A$12:$A$203,0)))</f>
        <v>0</v>
      </c>
      <c r="C144" s="80" t="s">
        <v>64</v>
      </c>
      <c r="D144" s="85">
        <v>0</v>
      </c>
      <c r="E144" s="201">
        <v>-1.1530367308069278E-2</v>
      </c>
      <c r="F144" s="58"/>
      <c r="H144" s="23"/>
    </row>
    <row r="145" spans="1:8" ht="27" customHeight="1" x14ac:dyDescent="0.25">
      <c r="A145" s="148" t="s">
        <v>665</v>
      </c>
      <c r="B145" s="79">
        <f>IFERROR(INDEX('Annex 1 LV, HV and UMS charges'!$B$12:$B$45,MATCH($A145,'Annex 1 LV, HV and UMS charges'!$A$12:$A$310,0)),INDEX('Annex 4 LDNO charges'!$B$12:$B$203,MATCH($A145,'Annex 4 LDNO charges'!$A$12:$A$203,0)))</f>
        <v>0</v>
      </c>
      <c r="C145" s="80" t="s">
        <v>64</v>
      </c>
      <c r="D145" s="85">
        <v>0</v>
      </c>
      <c r="E145" s="201">
        <v>-1.1530367308069278E-2</v>
      </c>
      <c r="F145" s="58"/>
      <c r="H145" s="23"/>
    </row>
    <row r="146" spans="1:8" ht="27" customHeight="1" x14ac:dyDescent="0.25">
      <c r="A146" s="148" t="s">
        <v>666</v>
      </c>
      <c r="B146" s="79">
        <f>IFERROR(INDEX('Annex 1 LV, HV and UMS charges'!$B$12:$B$45,MATCH($A146,'Annex 1 LV, HV and UMS charges'!$A$12:$A$310,0)),INDEX('Annex 4 LDNO charges'!$B$12:$B$203,MATCH($A146,'Annex 4 LDNO charges'!$A$12:$A$203,0)))</f>
        <v>0</v>
      </c>
      <c r="C146" s="80" t="s">
        <v>64</v>
      </c>
      <c r="D146" s="85">
        <v>0</v>
      </c>
      <c r="E146" s="201">
        <v>-1.1530367308069278E-2</v>
      </c>
      <c r="F146" s="58"/>
      <c r="H146" s="23"/>
    </row>
    <row r="147" spans="1:8" ht="27" customHeight="1" x14ac:dyDescent="0.25">
      <c r="A147" s="148" t="s">
        <v>667</v>
      </c>
      <c r="B147" s="79">
        <f>IFERROR(INDEX('Annex 1 LV, HV and UMS charges'!$B$12:$B$45,MATCH($A147,'Annex 1 LV, HV and UMS charges'!$A$12:$A$310,0)),INDEX('Annex 4 LDNO charges'!$B$12:$B$203,MATCH($A147,'Annex 4 LDNO charges'!$A$12:$A$203,0)))</f>
        <v>0</v>
      </c>
      <c r="C147" s="80" t="s">
        <v>64</v>
      </c>
      <c r="D147" s="85">
        <v>0</v>
      </c>
      <c r="E147" s="201">
        <v>-1.1530367308069278E-2</v>
      </c>
      <c r="F147" s="58"/>
      <c r="H147" s="23"/>
    </row>
    <row r="148" spans="1:8" ht="27" customHeight="1" x14ac:dyDescent="0.25">
      <c r="A148" s="148" t="s">
        <v>250</v>
      </c>
      <c r="B148" s="79">
        <f>IFERROR(INDEX('Annex 1 LV, HV and UMS charges'!$B$12:$B$45,MATCH($A148,'Annex 1 LV, HV and UMS charges'!$A$12:$A$310,0)),INDEX('Annex 4 LDNO charges'!$B$12:$B$203,MATCH($A148,'Annex 4 LDNO charges'!$A$12:$A$203,0)))</f>
        <v>0</v>
      </c>
      <c r="C148" s="80">
        <v>0</v>
      </c>
      <c r="D148" s="85">
        <v>0</v>
      </c>
      <c r="E148" s="201">
        <v>-1.1530367308069278E-2</v>
      </c>
      <c r="F148" s="58"/>
      <c r="H148" s="23"/>
    </row>
    <row r="149" spans="1:8" ht="27" customHeight="1" x14ac:dyDescent="0.25">
      <c r="A149" s="148" t="s">
        <v>251</v>
      </c>
      <c r="B149" s="79">
        <f>IFERROR(INDEX('Annex 1 LV, HV and UMS charges'!$B$12:$B$45,MATCH($A149,'Annex 1 LV, HV and UMS charges'!$A$12:$A$310,0)),INDEX('Annex 4 LDNO charges'!$B$12:$B$203,MATCH($A149,'Annex 4 LDNO charges'!$A$12:$A$203,0)))</f>
        <v>0</v>
      </c>
      <c r="C149" s="80">
        <v>0</v>
      </c>
      <c r="D149" s="85">
        <v>0</v>
      </c>
      <c r="E149" s="201">
        <v>-1.1530367308069278E-2</v>
      </c>
      <c r="F149" s="58"/>
      <c r="H149" s="23"/>
    </row>
    <row r="150" spans="1:8" ht="27" customHeight="1" x14ac:dyDescent="0.25">
      <c r="A150" s="148" t="s">
        <v>252</v>
      </c>
      <c r="B150" s="79">
        <f>IFERROR(INDEX('Annex 1 LV, HV and UMS charges'!$B$12:$B$45,MATCH($A150,'Annex 1 LV, HV and UMS charges'!$A$12:$A$310,0)),INDEX('Annex 4 LDNO charges'!$B$12:$B$203,MATCH($A150,'Annex 4 LDNO charges'!$A$12:$A$203,0)))</f>
        <v>0</v>
      </c>
      <c r="C150" s="80">
        <v>0</v>
      </c>
      <c r="D150" s="85">
        <v>0</v>
      </c>
      <c r="E150" s="201">
        <v>-1.1530367308069278E-2</v>
      </c>
      <c r="F150" s="58"/>
      <c r="H150" s="23"/>
    </row>
    <row r="151" spans="1:8" ht="27" customHeight="1" x14ac:dyDescent="0.25">
      <c r="A151" s="148" t="s">
        <v>253</v>
      </c>
      <c r="B151" s="79">
        <f>IFERROR(INDEX('Annex 1 LV, HV and UMS charges'!$B$12:$B$45,MATCH($A151,'Annex 1 LV, HV and UMS charges'!$A$12:$A$310,0)),INDEX('Annex 4 LDNO charges'!$B$12:$B$203,MATCH($A151,'Annex 4 LDNO charges'!$A$12:$A$203,0)))</f>
        <v>0</v>
      </c>
      <c r="C151" s="80">
        <v>0</v>
      </c>
      <c r="D151" s="85">
        <v>0</v>
      </c>
      <c r="E151" s="201">
        <v>-1.1530367308069278E-2</v>
      </c>
      <c r="F151" s="58"/>
      <c r="H151" s="23"/>
    </row>
    <row r="152" spans="1:8" ht="27" customHeight="1" x14ac:dyDescent="0.25">
      <c r="A152" s="148" t="s">
        <v>254</v>
      </c>
      <c r="B152" s="79">
        <f>IFERROR(INDEX('Annex 1 LV, HV and UMS charges'!$B$12:$B$45,MATCH($A152,'Annex 1 LV, HV and UMS charges'!$A$12:$A$310,0)),INDEX('Annex 4 LDNO charges'!$B$12:$B$203,MATCH($A152,'Annex 4 LDNO charges'!$A$12:$A$203,0)))</f>
        <v>0</v>
      </c>
      <c r="C152" s="80">
        <v>0</v>
      </c>
      <c r="D152" s="85">
        <v>0</v>
      </c>
      <c r="E152" s="201">
        <v>-1.1530367308069278E-2</v>
      </c>
      <c r="F152" s="58"/>
      <c r="H152" s="23"/>
    </row>
    <row r="153" spans="1:8" ht="27" customHeight="1" x14ac:dyDescent="0.25">
      <c r="A153" s="148" t="s">
        <v>255</v>
      </c>
      <c r="B153" s="79">
        <f>IFERROR(INDEX('Annex 1 LV, HV and UMS charges'!$B$12:$B$45,MATCH($A153,'Annex 1 LV, HV and UMS charges'!$A$12:$A$310,0)),INDEX('Annex 4 LDNO charges'!$B$12:$B$203,MATCH($A153,'Annex 4 LDNO charges'!$A$12:$A$203,0)))</f>
        <v>0</v>
      </c>
      <c r="C153" s="80">
        <v>0</v>
      </c>
      <c r="D153" s="85">
        <v>0</v>
      </c>
      <c r="E153" s="201">
        <v>-1.1530367308069278E-2</v>
      </c>
      <c r="F153" s="58"/>
      <c r="H153" s="23"/>
    </row>
    <row r="154" spans="1:8" ht="27" customHeight="1" x14ac:dyDescent="0.25">
      <c r="A154" s="148" t="s">
        <v>256</v>
      </c>
      <c r="B154" s="79">
        <f>IFERROR(INDEX('Annex 1 LV, HV and UMS charges'!$B$12:$B$45,MATCH($A154,'Annex 1 LV, HV and UMS charges'!$A$12:$A$310,0)),INDEX('Annex 4 LDNO charges'!$B$12:$B$203,MATCH($A154,'Annex 4 LDNO charges'!$A$12:$A$203,0)))</f>
        <v>0</v>
      </c>
      <c r="C154" s="80">
        <v>0</v>
      </c>
      <c r="D154" s="85">
        <v>0</v>
      </c>
      <c r="E154" s="201">
        <v>-1.1530367308069278E-2</v>
      </c>
      <c r="F154" s="58"/>
      <c r="H154" s="23"/>
    </row>
    <row r="155" spans="1:8" ht="27" customHeight="1" x14ac:dyDescent="0.25">
      <c r="A155" s="148" t="s">
        <v>257</v>
      </c>
      <c r="B155" s="79">
        <f>IFERROR(INDEX('Annex 1 LV, HV and UMS charges'!$B$12:$B$45,MATCH($A155,'Annex 1 LV, HV and UMS charges'!$A$12:$A$310,0)),INDEX('Annex 4 LDNO charges'!$B$12:$B$203,MATCH($A155,'Annex 4 LDNO charges'!$A$12:$A$203,0)))</f>
        <v>0</v>
      </c>
      <c r="C155" s="80">
        <v>0</v>
      </c>
      <c r="D155" s="85">
        <v>0</v>
      </c>
      <c r="E155" s="201">
        <v>-1.1530367308069278E-2</v>
      </c>
      <c r="F155" s="58"/>
      <c r="H155" s="23"/>
    </row>
    <row r="156" spans="1:8" ht="27" customHeight="1" x14ac:dyDescent="0.25">
      <c r="A156" s="148" t="s">
        <v>258</v>
      </c>
      <c r="B156" s="79">
        <f>IFERROR(INDEX('Annex 1 LV, HV and UMS charges'!$B$12:$B$45,MATCH($A156,'Annex 1 LV, HV and UMS charges'!$A$12:$A$310,0)),INDEX('Annex 4 LDNO charges'!$B$12:$B$203,MATCH($A156,'Annex 4 LDNO charges'!$A$12:$A$203,0)))</f>
        <v>0</v>
      </c>
      <c r="C156" s="80">
        <v>0</v>
      </c>
      <c r="D156" s="85">
        <v>0</v>
      </c>
      <c r="E156" s="201">
        <v>-1.1530367308069278E-2</v>
      </c>
      <c r="F156" s="58"/>
      <c r="H156" s="23"/>
    </row>
    <row r="157" spans="1:8" ht="27" customHeight="1" x14ac:dyDescent="0.25">
      <c r="A157" s="148" t="s">
        <v>259</v>
      </c>
      <c r="B157" s="79">
        <f>IFERROR(INDEX('Annex 1 LV, HV and UMS charges'!$B$12:$B$45,MATCH($A157,'Annex 1 LV, HV and UMS charges'!$A$12:$A$310,0)),INDEX('Annex 4 LDNO charges'!$B$12:$B$203,MATCH($A157,'Annex 4 LDNO charges'!$A$12:$A$203,0)))</f>
        <v>0</v>
      </c>
      <c r="C157" s="80">
        <v>0</v>
      </c>
      <c r="D157" s="85">
        <v>0</v>
      </c>
      <c r="E157" s="201">
        <v>-1.1530367308069278E-2</v>
      </c>
      <c r="F157" s="58"/>
      <c r="H157" s="23"/>
    </row>
    <row r="158" spans="1:8" ht="27" customHeight="1" x14ac:dyDescent="0.25">
      <c r="A158" s="148" t="s">
        <v>260</v>
      </c>
      <c r="B158" s="79">
        <f>IFERROR(INDEX('Annex 1 LV, HV and UMS charges'!$B$12:$B$45,MATCH($A158,'Annex 1 LV, HV and UMS charges'!$A$12:$A$310,0)),INDEX('Annex 4 LDNO charges'!$B$12:$B$203,MATCH($A158,'Annex 4 LDNO charges'!$A$12:$A$203,0)))</f>
        <v>0</v>
      </c>
      <c r="C158" s="80">
        <v>0</v>
      </c>
      <c r="D158" s="85">
        <v>0</v>
      </c>
      <c r="E158" s="201">
        <v>-1.1530367308069278E-2</v>
      </c>
      <c r="F158" s="58"/>
      <c r="H158" s="23"/>
    </row>
    <row r="159" spans="1:8" ht="27" customHeight="1" x14ac:dyDescent="0.25">
      <c r="A159" s="148" t="s">
        <v>261</v>
      </c>
      <c r="B159" s="79">
        <f>IFERROR(INDEX('Annex 1 LV, HV and UMS charges'!$B$12:$B$45,MATCH($A159,'Annex 1 LV, HV and UMS charges'!$A$12:$A$310,0)),INDEX('Annex 4 LDNO charges'!$B$12:$B$203,MATCH($A159,'Annex 4 LDNO charges'!$A$12:$A$203,0)))</f>
        <v>0</v>
      </c>
      <c r="C159" s="80">
        <v>0</v>
      </c>
      <c r="D159" s="85">
        <v>0</v>
      </c>
      <c r="E159" s="201">
        <v>-1.1530367308069278E-2</v>
      </c>
      <c r="F159" s="58"/>
      <c r="H159" s="23"/>
    </row>
    <row r="160" spans="1:8" ht="27" customHeight="1" x14ac:dyDescent="0.25">
      <c r="A160" s="148" t="s">
        <v>262</v>
      </c>
      <c r="B160" s="79">
        <f>IFERROR(INDEX('Annex 1 LV, HV and UMS charges'!$B$12:$B$45,MATCH($A160,'Annex 1 LV, HV and UMS charges'!$A$12:$A$310,0)),INDEX('Annex 4 LDNO charges'!$B$12:$B$203,MATCH($A160,'Annex 4 LDNO charges'!$A$12:$A$203,0)))</f>
        <v>0</v>
      </c>
      <c r="C160" s="80">
        <v>0</v>
      </c>
      <c r="D160" s="85">
        <v>0</v>
      </c>
      <c r="E160" s="201">
        <v>-1.1530367308069278E-2</v>
      </c>
      <c r="F160" s="58"/>
      <c r="H160" s="23"/>
    </row>
    <row r="161" spans="1:8" ht="27" customHeight="1" x14ac:dyDescent="0.25">
      <c r="A161" s="148" t="s">
        <v>263</v>
      </c>
      <c r="B161" s="79">
        <f>IFERROR(INDEX('Annex 1 LV, HV and UMS charges'!$B$12:$B$45,MATCH($A161,'Annex 1 LV, HV and UMS charges'!$A$12:$A$310,0)),INDEX('Annex 4 LDNO charges'!$B$12:$B$203,MATCH($A161,'Annex 4 LDNO charges'!$A$12:$A$203,0)))</f>
        <v>0</v>
      </c>
      <c r="C161" s="80">
        <v>0</v>
      </c>
      <c r="D161" s="85">
        <v>0</v>
      </c>
      <c r="E161" s="201">
        <v>-1.1530367308069278E-2</v>
      </c>
      <c r="F161" s="58"/>
      <c r="H161" s="23"/>
    </row>
    <row r="162" spans="1:8" ht="27" customHeight="1" x14ac:dyDescent="0.25">
      <c r="A162" s="148" t="s">
        <v>264</v>
      </c>
      <c r="B162" s="79">
        <f>IFERROR(INDEX('Annex 1 LV, HV and UMS charges'!$B$12:$B$45,MATCH($A162,'Annex 1 LV, HV and UMS charges'!$A$12:$A$310,0)),INDEX('Annex 4 LDNO charges'!$B$12:$B$203,MATCH($A162,'Annex 4 LDNO charges'!$A$12:$A$203,0)))</f>
        <v>0</v>
      </c>
      <c r="C162" s="80">
        <v>0</v>
      </c>
      <c r="D162" s="85">
        <v>0</v>
      </c>
      <c r="E162" s="201">
        <v>-1.1530367308069278E-2</v>
      </c>
      <c r="F162" s="58"/>
      <c r="H162" s="23"/>
    </row>
    <row r="163" spans="1:8" ht="14.4" x14ac:dyDescent="0.25">
      <c r="A163" s="58" t="s">
        <v>302</v>
      </c>
      <c r="C163" s="92"/>
      <c r="E163" s="58"/>
      <c r="F163" s="58"/>
    </row>
    <row r="164" spans="1:8" ht="14.4" x14ac:dyDescent="0.25">
      <c r="A164" s="58" t="s">
        <v>303</v>
      </c>
      <c r="C164" s="92"/>
      <c r="E164" s="58"/>
      <c r="F164" s="58"/>
    </row>
    <row r="165" spans="1:8" ht="14.4" x14ac:dyDescent="0.25">
      <c r="A165" s="58" t="s">
        <v>304</v>
      </c>
      <c r="C165" s="92"/>
      <c r="E165" s="58"/>
      <c r="F165" s="58"/>
    </row>
  </sheetData>
  <mergeCells count="2">
    <mergeCell ref="B1:C1"/>
    <mergeCell ref="A2:F2"/>
  </mergeCells>
  <conditionalFormatting sqref="E5:E162">
    <cfRule type="expression" dxfId="3" priority="1">
      <formula>ABS(E5)&lt;0.05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3" fitToHeight="10" orientation="portrait" r:id="rId1"/>
  <headerFooter scaleWithDoc="0">
    <oddHeader>&amp;L&amp;"Trebuchet MS,Bold"
Annex 7 &amp;"Trebuchet MS,Regular"-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B9" sqref="B9"/>
    </sheetView>
  </sheetViews>
  <sheetFormatPr defaultColWidth="9.109375" defaultRowHeight="27.75" customHeight="1" x14ac:dyDescent="0.25"/>
  <cols>
    <col min="1" max="1" width="29.88671875" style="58" customWidth="1"/>
    <col min="2" max="2" width="48.5546875" style="58" customWidth="1"/>
    <col min="3" max="4" width="23.6640625" style="92" customWidth="1"/>
    <col min="5" max="5" width="15.5546875" style="58" customWidth="1"/>
    <col min="6" max="16384" width="9.109375" style="58"/>
  </cols>
  <sheetData>
    <row r="1" spans="1:7" ht="27.75" customHeight="1" x14ac:dyDescent="0.35">
      <c r="A1" s="96" t="s">
        <v>30</v>
      </c>
      <c r="B1" s="92"/>
      <c r="C1" s="58"/>
      <c r="E1" s="181"/>
      <c r="F1" s="61"/>
      <c r="G1" s="61"/>
    </row>
    <row r="2" spans="1:7" s="182" customFormat="1" ht="22.5" customHeight="1" x14ac:dyDescent="0.25">
      <c r="A2" s="233" t="str">
        <f>Overview!B4&amp; " - Effective from "&amp;Overview!D4&amp;" - "&amp;Overview!E4&amp;" Nodal/Zonal charges"</f>
        <v>Eclipse Power Distribution Limited - GSP F - Effective from 1 April 2025 - Final Nodal/Zonal charges</v>
      </c>
      <c r="B2" s="234"/>
      <c r="C2" s="234"/>
      <c r="D2" s="235"/>
    </row>
    <row r="3" spans="1:7" ht="59.25" customHeight="1" x14ac:dyDescent="0.25">
      <c r="A3" s="183" t="s">
        <v>305</v>
      </c>
      <c r="B3" s="183" t="s">
        <v>306</v>
      </c>
      <c r="C3" s="183" t="s">
        <v>307</v>
      </c>
      <c r="D3" s="183" t="s">
        <v>308</v>
      </c>
    </row>
    <row r="4" spans="1:7" ht="21.75" customHeight="1" x14ac:dyDescent="0.25">
      <c r="A4" s="184"/>
      <c r="B4" s="185"/>
      <c r="C4" s="186"/>
      <c r="D4" s="186"/>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firstHeader>&amp;LUn-scaled [nodal /network group] costs</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election activeCell="H30" sqref="H30"/>
    </sheetView>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30</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309</v>
      </c>
      <c r="B28" s="7" t="s">
        <v>310</v>
      </c>
      <c r="C28" s="7" t="s">
        <v>311</v>
      </c>
      <c r="D28" s="6"/>
      <c r="E28" s="6"/>
      <c r="F28" s="7" t="s">
        <v>312</v>
      </c>
      <c r="G28" s="7" t="s">
        <v>313</v>
      </c>
      <c r="H28" s="7" t="s">
        <v>314</v>
      </c>
    </row>
    <row r="29" spans="1:8" x14ac:dyDescent="0.25">
      <c r="A29" s="44">
        <v>3</v>
      </c>
      <c r="B29" s="19" t="s">
        <v>315</v>
      </c>
      <c r="C29" s="45" t="s">
        <v>316</v>
      </c>
      <c r="F29" s="4" t="s">
        <v>317</v>
      </c>
      <c r="G29" s="16">
        <v>43626</v>
      </c>
      <c r="H29" s="4" t="s">
        <v>318</v>
      </c>
    </row>
    <row r="30" spans="1:8" x14ac:dyDescent="0.25">
      <c r="A30" s="44">
        <v>4</v>
      </c>
      <c r="B30" s="19" t="s">
        <v>315</v>
      </c>
      <c r="C30" s="45" t="s">
        <v>316</v>
      </c>
      <c r="F30" s="4" t="s">
        <v>319</v>
      </c>
      <c r="G30" s="16">
        <v>43626</v>
      </c>
      <c r="H30" s="4" t="s">
        <v>318</v>
      </c>
    </row>
    <row r="31" spans="1:8" x14ac:dyDescent="0.25">
      <c r="A31" s="44">
        <v>5</v>
      </c>
      <c r="B31" s="19" t="s">
        <v>320</v>
      </c>
      <c r="C31" s="45" t="s">
        <v>316</v>
      </c>
      <c r="F31" s="4" t="s">
        <v>321</v>
      </c>
      <c r="G31" s="16">
        <v>43626</v>
      </c>
      <c r="H31" s="4" t="s">
        <v>318</v>
      </c>
    </row>
    <row r="32" spans="1:8" x14ac:dyDescent="0.25">
      <c r="A32" s="44">
        <v>6</v>
      </c>
      <c r="B32" s="19" t="s">
        <v>322</v>
      </c>
      <c r="C32" s="45" t="s">
        <v>316</v>
      </c>
      <c r="F32" s="4" t="s">
        <v>323</v>
      </c>
      <c r="G32" s="16">
        <v>43626</v>
      </c>
      <c r="H32" s="4" t="s">
        <v>324</v>
      </c>
    </row>
    <row r="33" spans="1:8" x14ac:dyDescent="0.25">
      <c r="A33" s="44">
        <v>7</v>
      </c>
      <c r="B33" s="19" t="s">
        <v>322</v>
      </c>
      <c r="C33" s="45" t="s">
        <v>316</v>
      </c>
      <c r="G33" s="16"/>
      <c r="H33" s="17"/>
    </row>
    <row r="34" spans="1:8" x14ac:dyDescent="0.25">
      <c r="A34" s="44">
        <v>8</v>
      </c>
      <c r="B34" s="19" t="s">
        <v>322</v>
      </c>
      <c r="C34" s="45" t="s">
        <v>316</v>
      </c>
      <c r="F34" s="17"/>
      <c r="G34" s="16"/>
    </row>
    <row r="35" spans="1:8" x14ac:dyDescent="0.25">
      <c r="A35" s="44">
        <v>9</v>
      </c>
      <c r="B35" s="19" t="s">
        <v>322</v>
      </c>
      <c r="C35" s="45" t="s">
        <v>316</v>
      </c>
      <c r="G35" s="16"/>
      <c r="H35" s="17"/>
    </row>
    <row r="36" spans="1:8" x14ac:dyDescent="0.25">
      <c r="A36" s="44">
        <v>10</v>
      </c>
      <c r="B36" s="19" t="s">
        <v>322</v>
      </c>
      <c r="C36" s="45" t="s">
        <v>316</v>
      </c>
      <c r="G36" s="16"/>
      <c r="H36" s="17"/>
    </row>
    <row r="37" spans="1:8" x14ac:dyDescent="0.25">
      <c r="A37" s="44">
        <v>11</v>
      </c>
      <c r="B37" s="19" t="s">
        <v>322</v>
      </c>
      <c r="C37" s="45" t="s">
        <v>316</v>
      </c>
      <c r="G37" s="16"/>
    </row>
    <row r="38" spans="1:8" x14ac:dyDescent="0.25">
      <c r="A38" s="44">
        <v>12</v>
      </c>
      <c r="B38" s="19" t="s">
        <v>322</v>
      </c>
      <c r="C38" s="45" t="s">
        <v>316</v>
      </c>
      <c r="G38" s="16"/>
    </row>
    <row r="39" spans="1:8" x14ac:dyDescent="0.25">
      <c r="A39" s="44">
        <v>13</v>
      </c>
      <c r="B39" s="19" t="s">
        <v>325</v>
      </c>
      <c r="C39" s="45" t="s">
        <v>316</v>
      </c>
      <c r="G39" s="16"/>
    </row>
    <row r="40" spans="1:8" x14ac:dyDescent="0.25">
      <c r="A40" s="44">
        <v>15</v>
      </c>
      <c r="B40" s="19" t="s">
        <v>325</v>
      </c>
      <c r="C40" s="45" t="s">
        <v>316</v>
      </c>
      <c r="G40" s="16"/>
    </row>
    <row r="41" spans="1:8" x14ac:dyDescent="0.25">
      <c r="A41" s="44">
        <v>16</v>
      </c>
      <c r="B41" s="19" t="s">
        <v>326</v>
      </c>
      <c r="C41" s="45" t="s">
        <v>316</v>
      </c>
      <c r="G41" s="16"/>
    </row>
    <row r="42" spans="1:8" x14ac:dyDescent="0.25">
      <c r="A42" s="44">
        <v>17</v>
      </c>
      <c r="B42" s="19" t="s">
        <v>326</v>
      </c>
      <c r="C42" s="45" t="s">
        <v>316</v>
      </c>
      <c r="G42" s="16"/>
    </row>
    <row r="43" spans="1:8" x14ac:dyDescent="0.25">
      <c r="A43" s="44">
        <v>18</v>
      </c>
      <c r="B43" s="19" t="s">
        <v>326</v>
      </c>
      <c r="C43" s="45" t="s">
        <v>316</v>
      </c>
      <c r="G43" s="16"/>
    </row>
    <row r="44" spans="1:8" x14ac:dyDescent="0.25">
      <c r="A44" s="44">
        <v>19</v>
      </c>
      <c r="B44" s="19" t="s">
        <v>326</v>
      </c>
      <c r="C44" s="45" t="s">
        <v>316</v>
      </c>
      <c r="G44" s="16"/>
    </row>
    <row r="45" spans="1:8" x14ac:dyDescent="0.25">
      <c r="A45" s="44">
        <v>20</v>
      </c>
      <c r="B45" s="19" t="s">
        <v>326</v>
      </c>
      <c r="C45" s="45" t="s">
        <v>316</v>
      </c>
      <c r="G45" s="16"/>
    </row>
    <row r="46" spans="1:8" x14ac:dyDescent="0.25">
      <c r="A46" s="44">
        <v>21</v>
      </c>
      <c r="B46" s="19" t="s">
        <v>326</v>
      </c>
      <c r="C46" s="45" t="s">
        <v>316</v>
      </c>
      <c r="G46" s="16"/>
    </row>
    <row r="47" spans="1:8" x14ac:dyDescent="0.25">
      <c r="A47" s="44">
        <v>22</v>
      </c>
      <c r="B47" s="19" t="s">
        <v>326</v>
      </c>
      <c r="C47" s="45" t="s">
        <v>316</v>
      </c>
      <c r="G47" s="16"/>
    </row>
    <row r="48" spans="1:8" x14ac:dyDescent="0.25">
      <c r="A48" s="44">
        <v>23</v>
      </c>
      <c r="B48" s="19" t="s">
        <v>327</v>
      </c>
      <c r="C48" s="45" t="s">
        <v>316</v>
      </c>
      <c r="G48" s="16"/>
    </row>
    <row r="49" spans="1:7" x14ac:dyDescent="0.25">
      <c r="A49" s="44">
        <v>24</v>
      </c>
      <c r="B49" s="19" t="s">
        <v>327</v>
      </c>
      <c r="C49" s="45" t="s">
        <v>316</v>
      </c>
      <c r="G49" s="16"/>
    </row>
    <row r="50" spans="1:7" x14ac:dyDescent="0.25">
      <c r="A50" s="44">
        <v>25</v>
      </c>
      <c r="B50" s="19" t="s">
        <v>327</v>
      </c>
      <c r="C50" s="45" t="s">
        <v>316</v>
      </c>
      <c r="G50" s="16"/>
    </row>
    <row r="51" spans="1:7" x14ac:dyDescent="0.25">
      <c r="A51" s="44">
        <v>26</v>
      </c>
      <c r="B51" s="19" t="s">
        <v>327</v>
      </c>
      <c r="C51" s="45" t="s">
        <v>316</v>
      </c>
      <c r="G51" s="16"/>
    </row>
    <row r="52" spans="1:7" x14ac:dyDescent="0.25">
      <c r="A52" s="44">
        <v>28</v>
      </c>
      <c r="B52" s="19" t="s">
        <v>327</v>
      </c>
      <c r="C52" s="45" t="s">
        <v>316</v>
      </c>
      <c r="G52" s="16"/>
    </row>
    <row r="53" spans="1:7" x14ac:dyDescent="0.25">
      <c r="A53" s="44">
        <v>29</v>
      </c>
      <c r="B53" s="19" t="s">
        <v>327</v>
      </c>
      <c r="C53" s="45" t="s">
        <v>316</v>
      </c>
      <c r="G53" s="16"/>
    </row>
    <row r="54" spans="1:7" x14ac:dyDescent="0.25">
      <c r="A54" s="44">
        <v>30</v>
      </c>
      <c r="B54" s="19" t="s">
        <v>327</v>
      </c>
      <c r="C54" s="45" t="s">
        <v>316</v>
      </c>
      <c r="G54" s="16"/>
    </row>
    <row r="55" spans="1:7" x14ac:dyDescent="0.25">
      <c r="A55" s="44">
        <v>31</v>
      </c>
      <c r="B55" s="19" t="s">
        <v>327</v>
      </c>
      <c r="C55" s="45" t="s">
        <v>316</v>
      </c>
      <c r="G55" s="16"/>
    </row>
    <row r="56" spans="1:7" x14ac:dyDescent="0.25">
      <c r="A56" s="44">
        <v>32</v>
      </c>
      <c r="B56" s="19" t="s">
        <v>327</v>
      </c>
      <c r="C56" s="45" t="s">
        <v>316</v>
      </c>
      <c r="G56" s="16"/>
    </row>
    <row r="57" spans="1:7" x14ac:dyDescent="0.25">
      <c r="A57" s="44">
        <v>33</v>
      </c>
      <c r="B57" s="19" t="s">
        <v>327</v>
      </c>
      <c r="C57" s="45" t="s">
        <v>316</v>
      </c>
      <c r="G57" s="16"/>
    </row>
    <row r="58" spans="1:7" x14ac:dyDescent="0.25">
      <c r="A58" s="44">
        <v>34</v>
      </c>
      <c r="B58" s="19" t="s">
        <v>327</v>
      </c>
      <c r="C58" s="45" t="s">
        <v>316</v>
      </c>
      <c r="G58" s="16"/>
    </row>
    <row r="59" spans="1:7" x14ac:dyDescent="0.25">
      <c r="A59" s="44">
        <v>35</v>
      </c>
      <c r="B59" s="19" t="s">
        <v>327</v>
      </c>
      <c r="C59" s="45" t="s">
        <v>316</v>
      </c>
      <c r="G59" s="16"/>
    </row>
    <row r="60" spans="1:7" x14ac:dyDescent="0.25">
      <c r="A60" s="44">
        <v>36</v>
      </c>
      <c r="B60" s="19" t="s">
        <v>327</v>
      </c>
      <c r="C60" s="45" t="s">
        <v>316</v>
      </c>
      <c r="G60" s="16"/>
    </row>
    <row r="61" spans="1:7" x14ac:dyDescent="0.25">
      <c r="A61" s="44">
        <v>37</v>
      </c>
      <c r="B61" s="19" t="s">
        <v>327</v>
      </c>
      <c r="C61" s="45" t="s">
        <v>316</v>
      </c>
      <c r="G61" s="16"/>
    </row>
    <row r="62" spans="1:7" x14ac:dyDescent="0.25">
      <c r="A62" s="44">
        <v>38</v>
      </c>
      <c r="B62" s="19" t="s">
        <v>327</v>
      </c>
      <c r="C62" s="45" t="s">
        <v>316</v>
      </c>
      <c r="G62" s="16"/>
    </row>
    <row r="63" spans="1:7" x14ac:dyDescent="0.25">
      <c r="A63" s="44">
        <v>39</v>
      </c>
      <c r="B63" s="19" t="s">
        <v>327</v>
      </c>
      <c r="C63" s="45" t="s">
        <v>316</v>
      </c>
      <c r="G63" s="16"/>
    </row>
    <row r="64" spans="1:7" x14ac:dyDescent="0.25">
      <c r="A64" s="44">
        <v>40</v>
      </c>
      <c r="B64" s="19" t="s">
        <v>326</v>
      </c>
      <c r="C64" s="45" t="s">
        <v>316</v>
      </c>
      <c r="G64" s="16"/>
    </row>
    <row r="65" spans="1:7" x14ac:dyDescent="0.25">
      <c r="A65" s="44">
        <v>41</v>
      </c>
      <c r="B65" s="19" t="s">
        <v>328</v>
      </c>
      <c r="C65" s="45" t="s">
        <v>316</v>
      </c>
      <c r="G65" s="16"/>
    </row>
    <row r="66" spans="1:7" x14ac:dyDescent="0.25">
      <c r="A66" s="44">
        <v>42</v>
      </c>
      <c r="B66" s="19" t="s">
        <v>329</v>
      </c>
      <c r="C66" s="45" t="s">
        <v>316</v>
      </c>
      <c r="G66" s="16"/>
    </row>
    <row r="67" spans="1:7" x14ac:dyDescent="0.25">
      <c r="A67" s="44">
        <v>43</v>
      </c>
      <c r="B67" s="19" t="s">
        <v>329</v>
      </c>
      <c r="C67" s="45" t="s">
        <v>316</v>
      </c>
      <c r="G67" s="16"/>
    </row>
    <row r="68" spans="1:7" x14ac:dyDescent="0.25">
      <c r="A68" s="44">
        <v>44</v>
      </c>
      <c r="B68" s="19" t="s">
        <v>328</v>
      </c>
      <c r="C68" s="45" t="s">
        <v>316</v>
      </c>
      <c r="G68" s="16"/>
    </row>
    <row r="69" spans="1:7" x14ac:dyDescent="0.25">
      <c r="A69" s="44">
        <v>45</v>
      </c>
      <c r="B69" s="19" t="s">
        <v>330</v>
      </c>
      <c r="C69" s="45" t="s">
        <v>316</v>
      </c>
      <c r="G69" s="16"/>
    </row>
    <row r="70" spans="1:7" x14ac:dyDescent="0.25">
      <c r="A70" s="44">
        <v>46</v>
      </c>
      <c r="B70" s="19" t="s">
        <v>331</v>
      </c>
      <c r="C70" s="45" t="s">
        <v>316</v>
      </c>
      <c r="G70" s="16"/>
    </row>
    <row r="71" spans="1:7" x14ac:dyDescent="0.25">
      <c r="A71" s="44">
        <v>47</v>
      </c>
      <c r="B71" s="19" t="s">
        <v>332</v>
      </c>
      <c r="C71" s="45" t="s">
        <v>316</v>
      </c>
      <c r="G71" s="16"/>
    </row>
    <row r="72" spans="1:7" x14ac:dyDescent="0.25">
      <c r="A72" s="44">
        <v>48</v>
      </c>
      <c r="B72" s="19" t="s">
        <v>333</v>
      </c>
      <c r="C72" s="45" t="s">
        <v>316</v>
      </c>
      <c r="G72" s="16"/>
    </row>
    <row r="73" spans="1:7" x14ac:dyDescent="0.25">
      <c r="A73" s="44">
        <v>49</v>
      </c>
      <c r="B73" s="19" t="s">
        <v>326</v>
      </c>
      <c r="C73" s="45" t="s">
        <v>316</v>
      </c>
      <c r="G73" s="16"/>
    </row>
    <row r="74" spans="1:7" x14ac:dyDescent="0.25">
      <c r="A74" s="44">
        <v>50</v>
      </c>
      <c r="B74" s="19" t="s">
        <v>334</v>
      </c>
      <c r="C74" s="45" t="s">
        <v>316</v>
      </c>
      <c r="G74" s="16"/>
    </row>
    <row r="75" spans="1:7" x14ac:dyDescent="0.25">
      <c r="A75" s="44">
        <v>51</v>
      </c>
      <c r="B75" s="19" t="s">
        <v>335</v>
      </c>
      <c r="C75" s="45" t="s">
        <v>336</v>
      </c>
      <c r="G75" s="16"/>
    </row>
    <row r="76" spans="1:7" x14ac:dyDescent="0.25">
      <c r="A76" s="44">
        <v>52</v>
      </c>
      <c r="B76" s="19" t="s">
        <v>337</v>
      </c>
      <c r="C76" s="45" t="s">
        <v>316</v>
      </c>
      <c r="G76" s="16"/>
    </row>
    <row r="77" spans="1:7" x14ac:dyDescent="0.25">
      <c r="A77" s="44">
        <v>53</v>
      </c>
      <c r="B77" s="19" t="s">
        <v>337</v>
      </c>
      <c r="C77" s="45" t="s">
        <v>316</v>
      </c>
      <c r="G77" s="16"/>
    </row>
    <row r="78" spans="1:7" x14ac:dyDescent="0.25">
      <c r="A78" s="44">
        <v>55</v>
      </c>
      <c r="B78" s="19" t="s">
        <v>337</v>
      </c>
      <c r="C78" s="45" t="s">
        <v>316</v>
      </c>
      <c r="G78" s="16"/>
    </row>
    <row r="79" spans="1:7" x14ac:dyDescent="0.25">
      <c r="A79" s="44">
        <v>56</v>
      </c>
      <c r="B79" s="19" t="s">
        <v>337</v>
      </c>
      <c r="C79" s="45" t="s">
        <v>316</v>
      </c>
      <c r="G79" s="16"/>
    </row>
    <row r="80" spans="1:7" x14ac:dyDescent="0.25">
      <c r="A80" s="44">
        <v>57</v>
      </c>
      <c r="B80" s="19" t="s">
        <v>337</v>
      </c>
      <c r="C80" s="45" t="s">
        <v>316</v>
      </c>
      <c r="G80" s="16"/>
    </row>
    <row r="81" spans="1:7" x14ac:dyDescent="0.25">
      <c r="A81" s="44">
        <v>58</v>
      </c>
      <c r="B81" s="19" t="s">
        <v>338</v>
      </c>
      <c r="C81" s="45" t="s">
        <v>336</v>
      </c>
      <c r="G81" s="16"/>
    </row>
    <row r="82" spans="1:7" x14ac:dyDescent="0.25">
      <c r="A82" s="44">
        <v>59</v>
      </c>
      <c r="B82" s="19" t="s">
        <v>337</v>
      </c>
      <c r="C82" s="45" t="s">
        <v>316</v>
      </c>
      <c r="G82" s="16"/>
    </row>
    <row r="83" spans="1:7" x14ac:dyDescent="0.25">
      <c r="A83" s="44">
        <v>60</v>
      </c>
      <c r="B83" s="19" t="s">
        <v>337</v>
      </c>
      <c r="C83" s="45" t="s">
        <v>316</v>
      </c>
      <c r="G83" s="16"/>
    </row>
    <row r="84" spans="1:7" x14ac:dyDescent="0.25">
      <c r="A84" s="44">
        <v>62</v>
      </c>
      <c r="B84" s="19" t="s">
        <v>339</v>
      </c>
      <c r="C84" s="45" t="s">
        <v>316</v>
      </c>
      <c r="G84" s="16"/>
    </row>
    <row r="85" spans="1:7" x14ac:dyDescent="0.25">
      <c r="A85" s="44">
        <v>63</v>
      </c>
      <c r="B85" s="19" t="s">
        <v>329</v>
      </c>
      <c r="C85" s="45" t="s">
        <v>316</v>
      </c>
      <c r="G85" s="16"/>
    </row>
    <row r="86" spans="1:7" x14ac:dyDescent="0.25">
      <c r="A86" s="44">
        <v>64</v>
      </c>
      <c r="B86" s="19" t="s">
        <v>337</v>
      </c>
      <c r="C86" s="45" t="s">
        <v>316</v>
      </c>
      <c r="G86" s="16"/>
    </row>
    <row r="87" spans="1:7" x14ac:dyDescent="0.25">
      <c r="A87" s="44">
        <v>65</v>
      </c>
      <c r="B87" s="19" t="s">
        <v>340</v>
      </c>
      <c r="C87" s="45" t="s">
        <v>316</v>
      </c>
      <c r="G87" s="16"/>
    </row>
    <row r="88" spans="1:7" x14ac:dyDescent="0.25">
      <c r="A88" s="44">
        <v>66</v>
      </c>
      <c r="B88" s="19" t="s">
        <v>340</v>
      </c>
      <c r="C88" s="45" t="s">
        <v>316</v>
      </c>
      <c r="G88" s="16"/>
    </row>
    <row r="89" spans="1:7" x14ac:dyDescent="0.25">
      <c r="A89" s="44">
        <v>67</v>
      </c>
      <c r="B89" s="19" t="s">
        <v>341</v>
      </c>
      <c r="C89" s="45" t="s">
        <v>316</v>
      </c>
      <c r="G89" s="16"/>
    </row>
    <row r="90" spans="1:7" x14ac:dyDescent="0.25">
      <c r="A90" s="44">
        <v>71</v>
      </c>
      <c r="B90" s="19" t="s">
        <v>341</v>
      </c>
      <c r="C90" s="45" t="s">
        <v>316</v>
      </c>
      <c r="G90" s="16"/>
    </row>
    <row r="91" spans="1:7" x14ac:dyDescent="0.25">
      <c r="A91" s="44">
        <v>72</v>
      </c>
      <c r="B91" s="19" t="s">
        <v>341</v>
      </c>
      <c r="C91" s="45" t="s">
        <v>316</v>
      </c>
      <c r="G91" s="16"/>
    </row>
    <row r="92" spans="1:7" x14ac:dyDescent="0.25">
      <c r="A92" s="44">
        <v>73</v>
      </c>
      <c r="B92" s="19" t="s">
        <v>341</v>
      </c>
      <c r="C92" s="45" t="s">
        <v>316</v>
      </c>
      <c r="G92" s="16"/>
    </row>
    <row r="93" spans="1:7" x14ac:dyDescent="0.25">
      <c r="A93" s="44">
        <v>74</v>
      </c>
      <c r="B93" s="19" t="s">
        <v>342</v>
      </c>
      <c r="C93" s="45" t="s">
        <v>316</v>
      </c>
      <c r="G93" s="16"/>
    </row>
    <row r="94" spans="1:7" x14ac:dyDescent="0.25">
      <c r="A94" s="44">
        <v>75</v>
      </c>
      <c r="B94" s="19" t="s">
        <v>343</v>
      </c>
      <c r="C94" s="45" t="s">
        <v>316</v>
      </c>
      <c r="G94" s="16"/>
    </row>
    <row r="95" spans="1:7" x14ac:dyDescent="0.25">
      <c r="A95" s="44">
        <v>76</v>
      </c>
      <c r="B95" s="19" t="s">
        <v>343</v>
      </c>
      <c r="C95" s="45" t="s">
        <v>316</v>
      </c>
      <c r="G95" s="16"/>
    </row>
    <row r="96" spans="1:7" x14ac:dyDescent="0.25">
      <c r="A96" s="44">
        <v>77</v>
      </c>
      <c r="B96" s="19" t="s">
        <v>343</v>
      </c>
      <c r="C96" s="45" t="s">
        <v>316</v>
      </c>
      <c r="G96" s="16"/>
    </row>
    <row r="97" spans="1:7" x14ac:dyDescent="0.25">
      <c r="A97" s="44">
        <v>78</v>
      </c>
      <c r="B97" s="19" t="s">
        <v>344</v>
      </c>
      <c r="C97" s="45" t="s">
        <v>316</v>
      </c>
      <c r="G97" s="16"/>
    </row>
    <row r="98" spans="1:7" x14ac:dyDescent="0.25">
      <c r="A98" s="44">
        <v>79</v>
      </c>
      <c r="B98" s="19" t="s">
        <v>345</v>
      </c>
      <c r="C98" s="45" t="s">
        <v>336</v>
      </c>
      <c r="G98" s="16"/>
    </row>
    <row r="99" spans="1:7" x14ac:dyDescent="0.25">
      <c r="A99" s="44">
        <v>80</v>
      </c>
      <c r="B99" s="19" t="s">
        <v>346</v>
      </c>
      <c r="C99" s="45" t="s">
        <v>316</v>
      </c>
      <c r="G99" s="16"/>
    </row>
    <row r="100" spans="1:7" x14ac:dyDescent="0.25">
      <c r="A100" s="44">
        <v>81</v>
      </c>
      <c r="B100" s="19" t="s">
        <v>347</v>
      </c>
      <c r="C100" s="45" t="s">
        <v>316</v>
      </c>
      <c r="G100" s="16"/>
    </row>
    <row r="101" spans="1:7" x14ac:dyDescent="0.25">
      <c r="A101" s="44">
        <v>82</v>
      </c>
      <c r="B101" s="19" t="s">
        <v>348</v>
      </c>
      <c r="C101" s="45" t="s">
        <v>316</v>
      </c>
      <c r="G101" s="16"/>
    </row>
    <row r="102" spans="1:7" x14ac:dyDescent="0.25">
      <c r="A102" s="44">
        <v>83</v>
      </c>
      <c r="B102" s="19" t="s">
        <v>348</v>
      </c>
      <c r="C102" s="45" t="s">
        <v>316</v>
      </c>
      <c r="G102" s="16"/>
    </row>
    <row r="103" spans="1:7" x14ac:dyDescent="0.25">
      <c r="A103" s="44">
        <v>84</v>
      </c>
      <c r="B103" s="19" t="s">
        <v>348</v>
      </c>
      <c r="C103" s="45" t="s">
        <v>316</v>
      </c>
      <c r="G103" s="16"/>
    </row>
    <row r="104" spans="1:7" x14ac:dyDescent="0.25">
      <c r="A104" s="44">
        <v>85</v>
      </c>
      <c r="B104" s="19" t="s">
        <v>348</v>
      </c>
      <c r="C104" s="45" t="s">
        <v>316</v>
      </c>
      <c r="G104" s="16"/>
    </row>
    <row r="105" spans="1:7" x14ac:dyDescent="0.25">
      <c r="A105" s="44">
        <v>86</v>
      </c>
      <c r="B105" s="19" t="s">
        <v>348</v>
      </c>
      <c r="C105" s="45" t="s">
        <v>316</v>
      </c>
      <c r="G105" s="16"/>
    </row>
    <row r="106" spans="1:7" x14ac:dyDescent="0.25">
      <c r="A106" s="44">
        <v>87</v>
      </c>
      <c r="B106" s="19" t="s">
        <v>348</v>
      </c>
      <c r="C106" s="45" t="s">
        <v>316</v>
      </c>
      <c r="G106" s="16"/>
    </row>
    <row r="107" spans="1:7" x14ac:dyDescent="0.25">
      <c r="A107" s="44">
        <v>88</v>
      </c>
      <c r="B107" s="19" t="s">
        <v>348</v>
      </c>
      <c r="C107" s="45" t="s">
        <v>316</v>
      </c>
      <c r="G107" s="16"/>
    </row>
    <row r="108" spans="1:7" x14ac:dyDescent="0.25">
      <c r="A108" s="44">
        <v>91</v>
      </c>
      <c r="B108" s="19" t="s">
        <v>349</v>
      </c>
      <c r="C108" s="45" t="s">
        <v>316</v>
      </c>
      <c r="G108" s="16"/>
    </row>
    <row r="109" spans="1:7" x14ac:dyDescent="0.25">
      <c r="A109" s="44">
        <v>92</v>
      </c>
      <c r="B109" s="19" t="s">
        <v>349</v>
      </c>
      <c r="C109" s="45" t="s">
        <v>316</v>
      </c>
      <c r="G109" s="16"/>
    </row>
    <row r="110" spans="1:7" x14ac:dyDescent="0.25">
      <c r="A110" s="44">
        <v>93</v>
      </c>
      <c r="B110" s="19" t="s">
        <v>350</v>
      </c>
      <c r="C110" s="45" t="s">
        <v>336</v>
      </c>
      <c r="G110" s="16"/>
    </row>
    <row r="111" spans="1:7" x14ac:dyDescent="0.25">
      <c r="A111" s="44">
        <v>94</v>
      </c>
      <c r="B111" s="19" t="s">
        <v>349</v>
      </c>
      <c r="C111" s="45" t="s">
        <v>316</v>
      </c>
      <c r="G111" s="16"/>
    </row>
    <row r="112" spans="1:7" x14ac:dyDescent="0.25">
      <c r="A112" s="44">
        <v>95</v>
      </c>
      <c r="B112" s="19" t="s">
        <v>349</v>
      </c>
      <c r="C112" s="45" t="s">
        <v>316</v>
      </c>
      <c r="G112" s="16"/>
    </row>
    <row r="113" spans="1:7" x14ac:dyDescent="0.25">
      <c r="A113" s="44">
        <v>96</v>
      </c>
      <c r="B113" s="19" t="s">
        <v>349</v>
      </c>
      <c r="C113" s="45" t="s">
        <v>316</v>
      </c>
      <c r="G113" s="16"/>
    </row>
    <row r="114" spans="1:7" x14ac:dyDescent="0.25">
      <c r="A114" s="44">
        <v>97</v>
      </c>
      <c r="B114" s="19" t="s">
        <v>351</v>
      </c>
      <c r="C114" s="45" t="s">
        <v>316</v>
      </c>
      <c r="G114" s="16"/>
    </row>
    <row r="115" spans="1:7" x14ac:dyDescent="0.25">
      <c r="A115" s="44">
        <v>98</v>
      </c>
      <c r="B115" s="19" t="s">
        <v>352</v>
      </c>
      <c r="C115" s="45" t="s">
        <v>316</v>
      </c>
      <c r="G115" s="16"/>
    </row>
    <row r="116" spans="1:7" x14ac:dyDescent="0.25">
      <c r="A116" s="44">
        <v>99</v>
      </c>
      <c r="B116" s="19" t="s">
        <v>353</v>
      </c>
      <c r="C116" s="45" t="s">
        <v>316</v>
      </c>
      <c r="G116" s="16"/>
    </row>
    <row r="117" spans="1:7" x14ac:dyDescent="0.25">
      <c r="A117" s="44">
        <v>100</v>
      </c>
      <c r="B117" s="19" t="s">
        <v>353</v>
      </c>
      <c r="C117" s="45" t="s">
        <v>316</v>
      </c>
      <c r="G117" s="16"/>
    </row>
    <row r="118" spans="1:7" x14ac:dyDescent="0.25">
      <c r="A118" s="44">
        <v>101</v>
      </c>
      <c r="B118" s="19" t="s">
        <v>354</v>
      </c>
      <c r="C118" s="45" t="s">
        <v>316</v>
      </c>
      <c r="G118" s="16"/>
    </row>
    <row r="119" spans="1:7" x14ac:dyDescent="0.25">
      <c r="A119" s="44">
        <v>102</v>
      </c>
      <c r="B119" s="19" t="s">
        <v>354</v>
      </c>
      <c r="C119" s="45" t="s">
        <v>316</v>
      </c>
      <c r="G119" s="16"/>
    </row>
    <row r="120" spans="1:7" x14ac:dyDescent="0.25">
      <c r="A120" s="44">
        <v>103</v>
      </c>
      <c r="B120" s="19" t="s">
        <v>354</v>
      </c>
      <c r="C120" s="45" t="s">
        <v>316</v>
      </c>
      <c r="G120" s="16"/>
    </row>
    <row r="121" spans="1:7" x14ac:dyDescent="0.25">
      <c r="A121" s="44">
        <v>104</v>
      </c>
      <c r="B121" s="19" t="s">
        <v>355</v>
      </c>
      <c r="C121" s="45" t="s">
        <v>316</v>
      </c>
      <c r="G121" s="16"/>
    </row>
    <row r="122" spans="1:7" x14ac:dyDescent="0.25">
      <c r="A122" s="44">
        <v>105</v>
      </c>
      <c r="B122" s="19" t="s">
        <v>355</v>
      </c>
      <c r="C122" s="45" t="s">
        <v>316</v>
      </c>
      <c r="G122" s="16"/>
    </row>
    <row r="123" spans="1:7" x14ac:dyDescent="0.25">
      <c r="A123" s="44">
        <v>106</v>
      </c>
      <c r="B123" s="19" t="s">
        <v>355</v>
      </c>
      <c r="C123" s="45" t="s">
        <v>316</v>
      </c>
      <c r="G123" s="16"/>
    </row>
    <row r="124" spans="1:7" x14ac:dyDescent="0.25">
      <c r="A124" s="44">
        <v>107</v>
      </c>
      <c r="B124" s="19" t="s">
        <v>355</v>
      </c>
      <c r="C124" s="45" t="s">
        <v>316</v>
      </c>
      <c r="G124" s="16"/>
    </row>
    <row r="125" spans="1:7" x14ac:dyDescent="0.25">
      <c r="A125" s="44">
        <v>108</v>
      </c>
      <c r="B125" s="19" t="s">
        <v>355</v>
      </c>
      <c r="C125" s="45" t="s">
        <v>316</v>
      </c>
      <c r="G125" s="16"/>
    </row>
    <row r="126" spans="1:7" x14ac:dyDescent="0.25">
      <c r="A126" s="44">
        <v>109</v>
      </c>
      <c r="B126" s="19" t="s">
        <v>355</v>
      </c>
      <c r="C126" s="45" t="s">
        <v>316</v>
      </c>
      <c r="G126" s="16"/>
    </row>
    <row r="127" spans="1:7" x14ac:dyDescent="0.25">
      <c r="A127" s="44">
        <v>110</v>
      </c>
      <c r="B127" s="19" t="s">
        <v>355</v>
      </c>
      <c r="C127" s="45" t="s">
        <v>316</v>
      </c>
      <c r="G127" s="16"/>
    </row>
    <row r="128" spans="1:7" x14ac:dyDescent="0.25">
      <c r="A128" s="44">
        <v>111</v>
      </c>
      <c r="B128" s="19" t="s">
        <v>356</v>
      </c>
      <c r="C128" s="45" t="s">
        <v>316</v>
      </c>
      <c r="G128" s="16"/>
    </row>
    <row r="129" spans="1:7" x14ac:dyDescent="0.25">
      <c r="A129" s="44">
        <v>112</v>
      </c>
      <c r="B129" s="19" t="s">
        <v>357</v>
      </c>
      <c r="C129" s="45" t="s">
        <v>316</v>
      </c>
      <c r="G129" s="16"/>
    </row>
    <row r="130" spans="1:7" x14ac:dyDescent="0.25">
      <c r="A130" s="44">
        <v>113</v>
      </c>
      <c r="B130" s="19" t="s">
        <v>357</v>
      </c>
      <c r="C130" s="45" t="s">
        <v>316</v>
      </c>
      <c r="G130" s="16"/>
    </row>
    <row r="131" spans="1:7" x14ac:dyDescent="0.25">
      <c r="A131" s="44">
        <v>115</v>
      </c>
      <c r="B131" s="19" t="s">
        <v>357</v>
      </c>
      <c r="C131" s="45" t="s">
        <v>316</v>
      </c>
      <c r="G131" s="16"/>
    </row>
    <row r="132" spans="1:7" x14ac:dyDescent="0.25">
      <c r="A132" s="44">
        <v>116</v>
      </c>
      <c r="B132" s="19" t="s">
        <v>357</v>
      </c>
      <c r="C132" s="45" t="s">
        <v>316</v>
      </c>
      <c r="G132" s="16"/>
    </row>
    <row r="133" spans="1:7" x14ac:dyDescent="0.25">
      <c r="A133" s="44">
        <v>117</v>
      </c>
      <c r="B133" s="19" t="s">
        <v>357</v>
      </c>
      <c r="C133" s="45" t="s">
        <v>316</v>
      </c>
      <c r="G133" s="16"/>
    </row>
    <row r="134" spans="1:7" x14ac:dyDescent="0.25">
      <c r="A134" s="44">
        <v>118</v>
      </c>
      <c r="B134" s="19" t="s">
        <v>358</v>
      </c>
      <c r="C134" s="45" t="s">
        <v>316</v>
      </c>
      <c r="G134" s="16"/>
    </row>
    <row r="135" spans="1:7" x14ac:dyDescent="0.25">
      <c r="A135" s="44">
        <v>119</v>
      </c>
      <c r="B135" s="19" t="s">
        <v>358</v>
      </c>
      <c r="C135" s="45" t="s">
        <v>316</v>
      </c>
      <c r="G135" s="16"/>
    </row>
    <row r="136" spans="1:7" x14ac:dyDescent="0.25">
      <c r="A136" s="44">
        <v>120</v>
      </c>
      <c r="B136" s="19" t="s">
        <v>329</v>
      </c>
      <c r="C136" s="45" t="s">
        <v>316</v>
      </c>
      <c r="G136" s="16"/>
    </row>
    <row r="137" spans="1:7" x14ac:dyDescent="0.25">
      <c r="A137" s="44">
        <v>121</v>
      </c>
      <c r="B137" s="19" t="s">
        <v>359</v>
      </c>
      <c r="C137" s="45" t="s">
        <v>336</v>
      </c>
      <c r="G137" s="16"/>
    </row>
    <row r="138" spans="1:7" x14ac:dyDescent="0.25">
      <c r="A138" s="44">
        <v>122</v>
      </c>
      <c r="B138" s="19" t="s">
        <v>360</v>
      </c>
      <c r="C138" s="45" t="s">
        <v>336</v>
      </c>
      <c r="G138" s="16"/>
    </row>
    <row r="139" spans="1:7" x14ac:dyDescent="0.25">
      <c r="A139" s="44">
        <v>123</v>
      </c>
      <c r="B139" s="19" t="s">
        <v>361</v>
      </c>
      <c r="C139" s="45" t="s">
        <v>336</v>
      </c>
      <c r="G139" s="16"/>
    </row>
    <row r="140" spans="1:7" x14ac:dyDescent="0.25">
      <c r="A140" s="44">
        <v>124</v>
      </c>
      <c r="B140" s="19" t="s">
        <v>361</v>
      </c>
      <c r="C140" s="45" t="s">
        <v>336</v>
      </c>
      <c r="G140" s="16"/>
    </row>
    <row r="141" spans="1:7" x14ac:dyDescent="0.25">
      <c r="A141" s="44">
        <v>125</v>
      </c>
      <c r="B141" s="19" t="s">
        <v>361</v>
      </c>
      <c r="C141" s="45" t="s">
        <v>336</v>
      </c>
      <c r="G141" s="16"/>
    </row>
    <row r="142" spans="1:7" x14ac:dyDescent="0.25">
      <c r="A142" s="44">
        <v>126</v>
      </c>
      <c r="B142" s="19" t="s">
        <v>362</v>
      </c>
      <c r="C142" s="45" t="s">
        <v>336</v>
      </c>
      <c r="G142" s="16"/>
    </row>
    <row r="143" spans="1:7" x14ac:dyDescent="0.25">
      <c r="A143" s="44">
        <v>127</v>
      </c>
      <c r="B143" s="19" t="s">
        <v>363</v>
      </c>
      <c r="C143" s="45" t="s">
        <v>336</v>
      </c>
      <c r="G143" s="16"/>
    </row>
    <row r="144" spans="1:7" x14ac:dyDescent="0.25">
      <c r="A144" s="44">
        <v>128</v>
      </c>
      <c r="B144" s="19" t="s">
        <v>364</v>
      </c>
      <c r="C144" s="45" t="s">
        <v>336</v>
      </c>
      <c r="G144" s="16"/>
    </row>
    <row r="145" spans="1:7" x14ac:dyDescent="0.25">
      <c r="A145" s="44">
        <v>129</v>
      </c>
      <c r="B145" s="19" t="s">
        <v>363</v>
      </c>
      <c r="C145" s="45" t="s">
        <v>336</v>
      </c>
      <c r="G145" s="16"/>
    </row>
    <row r="146" spans="1:7" x14ac:dyDescent="0.25">
      <c r="A146" s="44">
        <v>130</v>
      </c>
      <c r="B146" s="19" t="s">
        <v>365</v>
      </c>
      <c r="C146" s="45" t="s">
        <v>336</v>
      </c>
      <c r="G146" s="16"/>
    </row>
    <row r="147" spans="1:7" x14ac:dyDescent="0.25">
      <c r="A147" s="44">
        <v>131</v>
      </c>
      <c r="B147" s="19" t="s">
        <v>365</v>
      </c>
      <c r="C147" s="45" t="s">
        <v>336</v>
      </c>
      <c r="G147" s="16"/>
    </row>
    <row r="148" spans="1:7" x14ac:dyDescent="0.25">
      <c r="A148" s="44">
        <v>132</v>
      </c>
      <c r="B148" s="19" t="s">
        <v>366</v>
      </c>
      <c r="C148" s="45" t="s">
        <v>336</v>
      </c>
      <c r="G148" s="16"/>
    </row>
    <row r="149" spans="1:7" x14ac:dyDescent="0.25">
      <c r="A149" s="44">
        <v>133</v>
      </c>
      <c r="B149" s="19" t="s">
        <v>366</v>
      </c>
      <c r="C149" s="45" t="s">
        <v>336</v>
      </c>
      <c r="G149" s="16"/>
    </row>
    <row r="150" spans="1:7" x14ac:dyDescent="0.25">
      <c r="A150" s="44">
        <v>134</v>
      </c>
      <c r="B150" s="19" t="s">
        <v>366</v>
      </c>
      <c r="C150" s="45" t="s">
        <v>336</v>
      </c>
      <c r="G150" s="16"/>
    </row>
    <row r="151" spans="1:7" x14ac:dyDescent="0.25">
      <c r="A151" s="44">
        <v>135</v>
      </c>
      <c r="B151" s="19" t="s">
        <v>366</v>
      </c>
      <c r="C151" s="45" t="s">
        <v>336</v>
      </c>
      <c r="G151" s="16"/>
    </row>
    <row r="152" spans="1:7" x14ac:dyDescent="0.25">
      <c r="A152" s="44">
        <v>136</v>
      </c>
      <c r="B152" s="19" t="s">
        <v>366</v>
      </c>
      <c r="C152" s="45" t="s">
        <v>336</v>
      </c>
      <c r="G152" s="16"/>
    </row>
    <row r="153" spans="1:7" x14ac:dyDescent="0.25">
      <c r="A153" s="44">
        <v>137</v>
      </c>
      <c r="B153" s="19" t="s">
        <v>366</v>
      </c>
      <c r="C153" s="45" t="s">
        <v>336</v>
      </c>
      <c r="G153" s="16"/>
    </row>
    <row r="154" spans="1:7" x14ac:dyDescent="0.25">
      <c r="A154" s="44">
        <v>138</v>
      </c>
      <c r="B154" s="19" t="s">
        <v>366</v>
      </c>
      <c r="C154" s="45" t="s">
        <v>336</v>
      </c>
      <c r="G154" s="16"/>
    </row>
    <row r="155" spans="1:7" x14ac:dyDescent="0.25">
      <c r="A155" s="44">
        <v>140</v>
      </c>
      <c r="B155" s="19" t="s">
        <v>350</v>
      </c>
      <c r="C155" s="45" t="s">
        <v>336</v>
      </c>
      <c r="G155" s="16"/>
    </row>
    <row r="156" spans="1:7" x14ac:dyDescent="0.25">
      <c r="A156" s="44">
        <v>141</v>
      </c>
      <c r="B156" s="19" t="s">
        <v>367</v>
      </c>
      <c r="C156" s="45" t="s">
        <v>336</v>
      </c>
      <c r="G156" s="16"/>
    </row>
    <row r="157" spans="1:7" x14ac:dyDescent="0.25">
      <c r="A157" s="44">
        <v>142</v>
      </c>
      <c r="B157" s="19" t="s">
        <v>367</v>
      </c>
      <c r="C157" s="45" t="s">
        <v>336</v>
      </c>
      <c r="G157" s="16"/>
    </row>
    <row r="158" spans="1:7" x14ac:dyDescent="0.25">
      <c r="A158" s="44">
        <v>143</v>
      </c>
      <c r="B158" s="19" t="s">
        <v>353</v>
      </c>
      <c r="C158" s="45" t="s">
        <v>316</v>
      </c>
      <c r="G158" s="16"/>
    </row>
    <row r="159" spans="1:7" x14ac:dyDescent="0.25">
      <c r="A159" s="44">
        <v>144</v>
      </c>
      <c r="B159" s="19" t="s">
        <v>368</v>
      </c>
      <c r="C159" s="45" t="s">
        <v>336</v>
      </c>
      <c r="G159" s="16"/>
    </row>
    <row r="160" spans="1:7" x14ac:dyDescent="0.25">
      <c r="A160" s="44">
        <v>145</v>
      </c>
      <c r="B160" s="19" t="s">
        <v>368</v>
      </c>
      <c r="C160" s="45" t="s">
        <v>336</v>
      </c>
      <c r="G160" s="16"/>
    </row>
    <row r="161" spans="1:7" x14ac:dyDescent="0.25">
      <c r="A161" s="44">
        <v>146</v>
      </c>
      <c r="B161" s="19" t="s">
        <v>368</v>
      </c>
      <c r="C161" s="45" t="s">
        <v>336</v>
      </c>
      <c r="G161" s="16"/>
    </row>
    <row r="162" spans="1:7" x14ac:dyDescent="0.25">
      <c r="A162" s="44">
        <v>147</v>
      </c>
      <c r="B162" s="19" t="s">
        <v>368</v>
      </c>
      <c r="C162" s="45" t="s">
        <v>336</v>
      </c>
      <c r="G162" s="16"/>
    </row>
    <row r="163" spans="1:7" x14ac:dyDescent="0.25">
      <c r="A163" s="44">
        <v>148</v>
      </c>
      <c r="B163" s="19" t="s">
        <v>369</v>
      </c>
      <c r="C163" s="45" t="s">
        <v>316</v>
      </c>
      <c r="G163" s="16"/>
    </row>
    <row r="164" spans="1:7" x14ac:dyDescent="0.25">
      <c r="A164" s="44">
        <v>149</v>
      </c>
      <c r="B164" s="19" t="s">
        <v>370</v>
      </c>
      <c r="C164" s="45" t="s">
        <v>336</v>
      </c>
      <c r="G164" s="16"/>
    </row>
    <row r="165" spans="1:7" x14ac:dyDescent="0.25">
      <c r="A165" s="44">
        <v>150</v>
      </c>
      <c r="B165" s="19" t="s">
        <v>362</v>
      </c>
      <c r="C165" s="45" t="s">
        <v>336</v>
      </c>
      <c r="G165" s="16"/>
    </row>
    <row r="166" spans="1:7" x14ac:dyDescent="0.25">
      <c r="A166" s="44">
        <v>151</v>
      </c>
      <c r="B166" s="19" t="s">
        <v>362</v>
      </c>
      <c r="C166" s="45" t="s">
        <v>336</v>
      </c>
      <c r="G166" s="16"/>
    </row>
    <row r="167" spans="1:7" x14ac:dyDescent="0.25">
      <c r="A167" s="44">
        <v>152</v>
      </c>
      <c r="B167" s="19" t="s">
        <v>362</v>
      </c>
      <c r="C167" s="45" t="s">
        <v>336</v>
      </c>
      <c r="G167" s="16"/>
    </row>
    <row r="168" spans="1:7" x14ac:dyDescent="0.25">
      <c r="A168" s="44">
        <v>153</v>
      </c>
      <c r="B168" s="19" t="s">
        <v>362</v>
      </c>
      <c r="C168" s="45" t="s">
        <v>336</v>
      </c>
      <c r="G168" s="16"/>
    </row>
    <row r="169" spans="1:7" x14ac:dyDescent="0.25">
      <c r="A169" s="44">
        <v>154</v>
      </c>
      <c r="B169" s="19" t="s">
        <v>362</v>
      </c>
      <c r="C169" s="45" t="s">
        <v>336</v>
      </c>
      <c r="G169" s="16"/>
    </row>
    <row r="170" spans="1:7" x14ac:dyDescent="0.25">
      <c r="A170" s="44">
        <v>155</v>
      </c>
      <c r="B170" s="19" t="s">
        <v>350</v>
      </c>
      <c r="C170" s="45" t="s">
        <v>336</v>
      </c>
      <c r="G170" s="16"/>
    </row>
    <row r="171" spans="1:7" x14ac:dyDescent="0.25">
      <c r="A171" s="44">
        <v>156</v>
      </c>
      <c r="B171" s="19" t="s">
        <v>362</v>
      </c>
      <c r="C171" s="45" t="s">
        <v>336</v>
      </c>
      <c r="G171" s="16"/>
    </row>
    <row r="172" spans="1:7" x14ac:dyDescent="0.25">
      <c r="A172" s="44">
        <v>157</v>
      </c>
      <c r="B172" s="19" t="s">
        <v>362</v>
      </c>
      <c r="C172" s="45" t="s">
        <v>336</v>
      </c>
      <c r="G172" s="16"/>
    </row>
    <row r="173" spans="1:7" x14ac:dyDescent="0.25">
      <c r="A173" s="44">
        <v>158</v>
      </c>
      <c r="B173" s="19" t="s">
        <v>362</v>
      </c>
      <c r="C173" s="45" t="s">
        <v>336</v>
      </c>
      <c r="G173" s="16"/>
    </row>
    <row r="174" spans="1:7" x14ac:dyDescent="0.25">
      <c r="A174" s="44">
        <v>159</v>
      </c>
      <c r="B174" s="19" t="s">
        <v>337</v>
      </c>
      <c r="C174" s="45" t="s">
        <v>316</v>
      </c>
      <c r="G174" s="16"/>
    </row>
    <row r="175" spans="1:7" x14ac:dyDescent="0.25">
      <c r="A175" s="44">
        <v>160</v>
      </c>
      <c r="B175" s="19" t="s">
        <v>362</v>
      </c>
      <c r="C175" s="45" t="s">
        <v>336</v>
      </c>
      <c r="G175" s="16"/>
    </row>
    <row r="176" spans="1:7" x14ac:dyDescent="0.25">
      <c r="A176" s="44">
        <v>161</v>
      </c>
      <c r="B176" s="19" t="s">
        <v>362</v>
      </c>
      <c r="C176" s="45" t="s">
        <v>336</v>
      </c>
      <c r="G176" s="16"/>
    </row>
    <row r="177" spans="1:7" x14ac:dyDescent="0.25">
      <c r="A177" s="44">
        <v>162</v>
      </c>
      <c r="B177" s="19" t="s">
        <v>362</v>
      </c>
      <c r="C177" s="45" t="s">
        <v>336</v>
      </c>
      <c r="G177" s="16"/>
    </row>
    <row r="178" spans="1:7" x14ac:dyDescent="0.25">
      <c r="A178" s="44">
        <v>163</v>
      </c>
      <c r="B178" s="19" t="s">
        <v>362</v>
      </c>
      <c r="C178" s="45" t="s">
        <v>336</v>
      </c>
      <c r="G178" s="16"/>
    </row>
    <row r="179" spans="1:7" x14ac:dyDescent="0.25">
      <c r="A179" s="44">
        <v>164</v>
      </c>
      <c r="B179" s="19" t="s">
        <v>362</v>
      </c>
      <c r="C179" s="45" t="s">
        <v>336</v>
      </c>
      <c r="G179" s="16"/>
    </row>
    <row r="180" spans="1:7" x14ac:dyDescent="0.25">
      <c r="A180" s="44">
        <v>165</v>
      </c>
      <c r="B180" s="19" t="s">
        <v>362</v>
      </c>
      <c r="C180" s="45" t="s">
        <v>336</v>
      </c>
      <c r="G180" s="16"/>
    </row>
    <row r="181" spans="1:7" x14ac:dyDescent="0.25">
      <c r="A181" s="44">
        <v>166</v>
      </c>
      <c r="B181" s="19" t="s">
        <v>362</v>
      </c>
      <c r="C181" s="45" t="s">
        <v>336</v>
      </c>
      <c r="G181" s="16"/>
    </row>
    <row r="182" spans="1:7" x14ac:dyDescent="0.25">
      <c r="A182" s="44">
        <v>167</v>
      </c>
      <c r="B182" s="19" t="s">
        <v>362</v>
      </c>
      <c r="C182" s="45" t="s">
        <v>336</v>
      </c>
      <c r="G182" s="16"/>
    </row>
    <row r="183" spans="1:7" x14ac:dyDescent="0.25">
      <c r="A183" s="44">
        <v>168</v>
      </c>
      <c r="B183" s="19" t="s">
        <v>362</v>
      </c>
      <c r="C183" s="45" t="s">
        <v>336</v>
      </c>
      <c r="G183" s="16"/>
    </row>
    <row r="184" spans="1:7" x14ac:dyDescent="0.25">
      <c r="A184" s="44">
        <v>169</v>
      </c>
      <c r="B184" s="19" t="s">
        <v>362</v>
      </c>
      <c r="C184" s="45" t="s">
        <v>336</v>
      </c>
      <c r="G184" s="16"/>
    </row>
    <row r="185" spans="1:7" x14ac:dyDescent="0.25">
      <c r="A185" s="44">
        <v>170</v>
      </c>
      <c r="B185" s="19" t="s">
        <v>362</v>
      </c>
      <c r="C185" s="45" t="s">
        <v>336</v>
      </c>
      <c r="G185" s="16"/>
    </row>
    <row r="186" spans="1:7" x14ac:dyDescent="0.25">
      <c r="A186" s="44">
        <v>171</v>
      </c>
      <c r="B186" s="19" t="s">
        <v>362</v>
      </c>
      <c r="C186" s="45" t="s">
        <v>336</v>
      </c>
      <c r="G186" s="16"/>
    </row>
    <row r="187" spans="1:7" x14ac:dyDescent="0.25">
      <c r="A187" s="44">
        <v>172</v>
      </c>
      <c r="B187" s="19" t="s">
        <v>362</v>
      </c>
      <c r="C187" s="45" t="s">
        <v>336</v>
      </c>
      <c r="G187" s="16"/>
    </row>
    <row r="188" spans="1:7" x14ac:dyDescent="0.25">
      <c r="A188" s="44">
        <v>173</v>
      </c>
      <c r="B188" s="19" t="s">
        <v>362</v>
      </c>
      <c r="C188" s="45" t="s">
        <v>336</v>
      </c>
      <c r="G188" s="16"/>
    </row>
    <row r="189" spans="1:7" x14ac:dyDescent="0.25">
      <c r="A189" s="44">
        <v>174</v>
      </c>
      <c r="B189" s="19" t="s">
        <v>362</v>
      </c>
      <c r="C189" s="45" t="s">
        <v>336</v>
      </c>
      <c r="G189" s="16"/>
    </row>
    <row r="190" spans="1:7" x14ac:dyDescent="0.25">
      <c r="A190" s="44">
        <v>175</v>
      </c>
      <c r="B190" s="19" t="s">
        <v>362</v>
      </c>
      <c r="C190" s="45" t="s">
        <v>336</v>
      </c>
      <c r="G190" s="16"/>
    </row>
    <row r="191" spans="1:7" x14ac:dyDescent="0.25">
      <c r="A191" s="44">
        <v>176</v>
      </c>
      <c r="B191" s="19" t="s">
        <v>362</v>
      </c>
      <c r="C191" s="45" t="s">
        <v>336</v>
      </c>
      <c r="G191" s="16"/>
    </row>
    <row r="192" spans="1:7" x14ac:dyDescent="0.25">
      <c r="A192" s="44">
        <v>177</v>
      </c>
      <c r="B192" s="19" t="s">
        <v>362</v>
      </c>
      <c r="C192" s="45" t="s">
        <v>336</v>
      </c>
      <c r="G192" s="16"/>
    </row>
    <row r="193" spans="1:7" x14ac:dyDescent="0.25">
      <c r="A193" s="44">
        <v>178</v>
      </c>
      <c r="B193" s="19" t="s">
        <v>371</v>
      </c>
      <c r="C193" s="45" t="s">
        <v>336</v>
      </c>
      <c r="G193" s="16"/>
    </row>
    <row r="194" spans="1:7" x14ac:dyDescent="0.25">
      <c r="A194" s="44">
        <v>179</v>
      </c>
      <c r="B194" s="19" t="s">
        <v>362</v>
      </c>
      <c r="C194" s="45" t="s">
        <v>336</v>
      </c>
    </row>
    <row r="195" spans="1:7" x14ac:dyDescent="0.25">
      <c r="A195" s="44">
        <v>180</v>
      </c>
      <c r="B195" s="19" t="s">
        <v>362</v>
      </c>
      <c r="C195" s="45" t="s">
        <v>336</v>
      </c>
    </row>
    <row r="196" spans="1:7" x14ac:dyDescent="0.25">
      <c r="A196" s="44">
        <v>181</v>
      </c>
      <c r="B196" s="19" t="s">
        <v>362</v>
      </c>
      <c r="C196" s="45" t="s">
        <v>336</v>
      </c>
    </row>
    <row r="197" spans="1:7" x14ac:dyDescent="0.25">
      <c r="A197" s="44">
        <v>182</v>
      </c>
      <c r="B197" s="19" t="s">
        <v>362</v>
      </c>
      <c r="C197" s="45" t="s">
        <v>336</v>
      </c>
    </row>
    <row r="198" spans="1:7" x14ac:dyDescent="0.25">
      <c r="A198" s="44">
        <v>183</v>
      </c>
      <c r="B198" s="19" t="s">
        <v>362</v>
      </c>
      <c r="C198" s="45" t="s">
        <v>336</v>
      </c>
    </row>
    <row r="199" spans="1:7" x14ac:dyDescent="0.25">
      <c r="A199" s="44">
        <v>184</v>
      </c>
      <c r="B199" s="19" t="s">
        <v>362</v>
      </c>
      <c r="C199" s="45" t="s">
        <v>336</v>
      </c>
    </row>
    <row r="200" spans="1:7" x14ac:dyDescent="0.25">
      <c r="A200" s="44">
        <v>185</v>
      </c>
      <c r="B200" s="19" t="s">
        <v>362</v>
      </c>
      <c r="C200" s="45" t="s">
        <v>336</v>
      </c>
    </row>
    <row r="201" spans="1:7" x14ac:dyDescent="0.25">
      <c r="A201" s="44">
        <v>186</v>
      </c>
      <c r="B201" s="19" t="s">
        <v>362</v>
      </c>
      <c r="C201" s="45" t="s">
        <v>336</v>
      </c>
    </row>
    <row r="202" spans="1:7" x14ac:dyDescent="0.25">
      <c r="A202" s="44">
        <v>187</v>
      </c>
      <c r="B202" s="19" t="s">
        <v>362</v>
      </c>
      <c r="C202" s="45" t="s">
        <v>336</v>
      </c>
    </row>
    <row r="203" spans="1:7" x14ac:dyDescent="0.25">
      <c r="A203" s="44">
        <v>188</v>
      </c>
      <c r="B203" s="19" t="s">
        <v>362</v>
      </c>
      <c r="C203" s="45" t="s">
        <v>336</v>
      </c>
    </row>
    <row r="204" spans="1:7" x14ac:dyDescent="0.25">
      <c r="A204" s="44">
        <v>189</v>
      </c>
      <c r="B204" s="19" t="s">
        <v>362</v>
      </c>
      <c r="C204" s="45" t="s">
        <v>336</v>
      </c>
    </row>
    <row r="205" spans="1:7" x14ac:dyDescent="0.25">
      <c r="A205" s="44">
        <v>190</v>
      </c>
      <c r="B205" s="19" t="s">
        <v>362</v>
      </c>
      <c r="C205" s="45" t="s">
        <v>336</v>
      </c>
    </row>
    <row r="206" spans="1:7" x14ac:dyDescent="0.25">
      <c r="A206" s="44">
        <v>191</v>
      </c>
      <c r="B206" s="19" t="s">
        <v>362</v>
      </c>
      <c r="C206" s="45" t="s">
        <v>336</v>
      </c>
    </row>
    <row r="207" spans="1:7" x14ac:dyDescent="0.25">
      <c r="A207" s="44">
        <v>192</v>
      </c>
      <c r="B207" s="19" t="s">
        <v>362</v>
      </c>
      <c r="C207" s="45" t="s">
        <v>336</v>
      </c>
    </row>
    <row r="208" spans="1:7" x14ac:dyDescent="0.25">
      <c r="A208" s="44">
        <v>193</v>
      </c>
      <c r="B208" s="19" t="s">
        <v>362</v>
      </c>
      <c r="C208" s="45" t="s">
        <v>336</v>
      </c>
    </row>
    <row r="209" spans="1:3" x14ac:dyDescent="0.25">
      <c r="A209" s="44">
        <v>194</v>
      </c>
      <c r="B209" s="19" t="s">
        <v>362</v>
      </c>
      <c r="C209" s="45" t="s">
        <v>336</v>
      </c>
    </row>
    <row r="210" spans="1:3" x14ac:dyDescent="0.25">
      <c r="A210" s="44">
        <v>195</v>
      </c>
      <c r="B210" s="19" t="s">
        <v>362</v>
      </c>
      <c r="C210" s="45" t="s">
        <v>336</v>
      </c>
    </row>
    <row r="211" spans="1:3" x14ac:dyDescent="0.25">
      <c r="A211" s="44">
        <v>196</v>
      </c>
      <c r="B211" s="19" t="s">
        <v>362</v>
      </c>
      <c r="C211" s="45" t="s">
        <v>336</v>
      </c>
    </row>
    <row r="212" spans="1:3" x14ac:dyDescent="0.25">
      <c r="A212" s="44">
        <v>197</v>
      </c>
      <c r="B212" s="19" t="s">
        <v>362</v>
      </c>
      <c r="C212" s="45" t="s">
        <v>336</v>
      </c>
    </row>
    <row r="213" spans="1:3" x14ac:dyDescent="0.25">
      <c r="A213" s="44">
        <v>198</v>
      </c>
      <c r="B213" s="19" t="s">
        <v>362</v>
      </c>
      <c r="C213" s="45" t="s">
        <v>336</v>
      </c>
    </row>
    <row r="214" spans="1:3" x14ac:dyDescent="0.25">
      <c r="A214" s="44">
        <v>199</v>
      </c>
      <c r="B214" s="19" t="s">
        <v>362</v>
      </c>
      <c r="C214" s="45" t="s">
        <v>336</v>
      </c>
    </row>
    <row r="215" spans="1:3" x14ac:dyDescent="0.25">
      <c r="A215" s="44">
        <v>201</v>
      </c>
      <c r="B215" s="19" t="s">
        <v>362</v>
      </c>
      <c r="C215" s="45" t="s">
        <v>336</v>
      </c>
    </row>
    <row r="216" spans="1:3" x14ac:dyDescent="0.25">
      <c r="A216" s="44">
        <v>202</v>
      </c>
      <c r="B216" s="19" t="s">
        <v>362</v>
      </c>
      <c r="C216" s="45" t="s">
        <v>336</v>
      </c>
    </row>
    <row r="217" spans="1:3" x14ac:dyDescent="0.25">
      <c r="A217" s="44">
        <v>203</v>
      </c>
      <c r="B217" s="19" t="s">
        <v>362</v>
      </c>
      <c r="C217" s="45" t="s">
        <v>336</v>
      </c>
    </row>
    <row r="218" spans="1:3" x14ac:dyDescent="0.25">
      <c r="A218" s="44">
        <v>204</v>
      </c>
      <c r="B218" s="19" t="s">
        <v>362</v>
      </c>
      <c r="C218" s="45" t="s">
        <v>336</v>
      </c>
    </row>
    <row r="219" spans="1:3" x14ac:dyDescent="0.25">
      <c r="A219" s="44">
        <v>205</v>
      </c>
      <c r="B219" s="19" t="s">
        <v>362</v>
      </c>
      <c r="C219" s="45" t="s">
        <v>336</v>
      </c>
    </row>
    <row r="220" spans="1:3" x14ac:dyDescent="0.25">
      <c r="A220" s="44">
        <v>206</v>
      </c>
      <c r="B220" s="19" t="s">
        <v>362</v>
      </c>
      <c r="C220" s="45" t="s">
        <v>336</v>
      </c>
    </row>
    <row r="221" spans="1:3" x14ac:dyDescent="0.25">
      <c r="A221" s="44">
        <v>207</v>
      </c>
      <c r="B221" s="19" t="s">
        <v>362</v>
      </c>
      <c r="C221" s="45" t="s">
        <v>336</v>
      </c>
    </row>
    <row r="222" spans="1:3" x14ac:dyDescent="0.25">
      <c r="A222" s="44">
        <v>208</v>
      </c>
      <c r="B222" s="19" t="s">
        <v>362</v>
      </c>
      <c r="C222" s="45" t="s">
        <v>336</v>
      </c>
    </row>
    <row r="223" spans="1:3" x14ac:dyDescent="0.25">
      <c r="A223" s="44">
        <v>209</v>
      </c>
      <c r="B223" s="19" t="s">
        <v>362</v>
      </c>
      <c r="C223" s="45" t="s">
        <v>336</v>
      </c>
    </row>
    <row r="224" spans="1:3" x14ac:dyDescent="0.25">
      <c r="A224" s="44">
        <v>210</v>
      </c>
      <c r="B224" s="19" t="s">
        <v>362</v>
      </c>
      <c r="C224" s="45" t="s">
        <v>336</v>
      </c>
    </row>
    <row r="225" spans="1:3" x14ac:dyDescent="0.25">
      <c r="A225" s="44">
        <v>211</v>
      </c>
      <c r="B225" s="19" t="s">
        <v>362</v>
      </c>
      <c r="C225" s="45" t="s">
        <v>336</v>
      </c>
    </row>
    <row r="226" spans="1:3" x14ac:dyDescent="0.25">
      <c r="A226" s="44">
        <v>212</v>
      </c>
      <c r="B226" s="19" t="s">
        <v>362</v>
      </c>
      <c r="C226" s="45" t="s">
        <v>336</v>
      </c>
    </row>
    <row r="227" spans="1:3" x14ac:dyDescent="0.25">
      <c r="A227" s="44">
        <v>213</v>
      </c>
      <c r="B227" s="19" t="s">
        <v>362</v>
      </c>
      <c r="C227" s="45" t="s">
        <v>336</v>
      </c>
    </row>
    <row r="228" spans="1:3" x14ac:dyDescent="0.25">
      <c r="A228" s="44">
        <v>214</v>
      </c>
      <c r="B228" s="19" t="s">
        <v>362</v>
      </c>
      <c r="C228" s="45" t="s">
        <v>336</v>
      </c>
    </row>
    <row r="229" spans="1:3" x14ac:dyDescent="0.25">
      <c r="A229" s="44">
        <v>215</v>
      </c>
      <c r="B229" s="19" t="s">
        <v>362</v>
      </c>
      <c r="C229" s="45" t="s">
        <v>336</v>
      </c>
    </row>
    <row r="230" spans="1:3" x14ac:dyDescent="0.25">
      <c r="A230" s="44">
        <v>216</v>
      </c>
      <c r="B230" s="19" t="s">
        <v>362</v>
      </c>
      <c r="C230" s="45" t="s">
        <v>336</v>
      </c>
    </row>
    <row r="231" spans="1:3" x14ac:dyDescent="0.25">
      <c r="A231" s="44">
        <v>217</v>
      </c>
      <c r="B231" s="19" t="s">
        <v>362</v>
      </c>
      <c r="C231" s="45" t="s">
        <v>336</v>
      </c>
    </row>
    <row r="232" spans="1:3" x14ac:dyDescent="0.25">
      <c r="A232" s="44">
        <v>218</v>
      </c>
      <c r="B232" s="19" t="s">
        <v>362</v>
      </c>
      <c r="C232" s="45" t="s">
        <v>336</v>
      </c>
    </row>
    <row r="233" spans="1:3" x14ac:dyDescent="0.25">
      <c r="A233" s="44">
        <v>219</v>
      </c>
      <c r="B233" s="19" t="s">
        <v>362</v>
      </c>
      <c r="C233" s="45" t="s">
        <v>336</v>
      </c>
    </row>
    <row r="234" spans="1:3" x14ac:dyDescent="0.25">
      <c r="A234" s="44">
        <v>220</v>
      </c>
      <c r="B234" s="19" t="s">
        <v>362</v>
      </c>
      <c r="C234" s="45" t="s">
        <v>336</v>
      </c>
    </row>
    <row r="235" spans="1:3" x14ac:dyDescent="0.25">
      <c r="A235" s="44">
        <v>221</v>
      </c>
      <c r="B235" s="19" t="s">
        <v>362</v>
      </c>
      <c r="C235" s="45" t="s">
        <v>336</v>
      </c>
    </row>
    <row r="236" spans="1:3" x14ac:dyDescent="0.25">
      <c r="A236" s="44">
        <v>222</v>
      </c>
      <c r="B236" s="19" t="s">
        <v>362</v>
      </c>
      <c r="C236" s="45" t="s">
        <v>336</v>
      </c>
    </row>
    <row r="237" spans="1:3" x14ac:dyDescent="0.25">
      <c r="A237" s="44">
        <v>223</v>
      </c>
      <c r="B237" s="19" t="s">
        <v>362</v>
      </c>
      <c r="C237" s="45" t="s">
        <v>336</v>
      </c>
    </row>
    <row r="238" spans="1:3" x14ac:dyDescent="0.25">
      <c r="A238" s="44">
        <v>224</v>
      </c>
      <c r="B238" s="19" t="s">
        <v>362</v>
      </c>
      <c r="C238" s="45" t="s">
        <v>336</v>
      </c>
    </row>
    <row r="239" spans="1:3" x14ac:dyDescent="0.25">
      <c r="A239" s="44">
        <v>225</v>
      </c>
      <c r="B239" s="19" t="s">
        <v>362</v>
      </c>
      <c r="C239" s="45" t="s">
        <v>336</v>
      </c>
    </row>
    <row r="240" spans="1:3" x14ac:dyDescent="0.25">
      <c r="A240" s="44">
        <v>226</v>
      </c>
      <c r="B240" s="19" t="s">
        <v>362</v>
      </c>
      <c r="C240" s="45" t="s">
        <v>336</v>
      </c>
    </row>
    <row r="241" spans="1:3" x14ac:dyDescent="0.25">
      <c r="A241" s="44">
        <v>227</v>
      </c>
      <c r="B241" s="19" t="s">
        <v>362</v>
      </c>
      <c r="C241" s="45" t="s">
        <v>336</v>
      </c>
    </row>
    <row r="242" spans="1:3" x14ac:dyDescent="0.25">
      <c r="A242" s="44">
        <v>228</v>
      </c>
      <c r="B242" s="19" t="s">
        <v>372</v>
      </c>
      <c r="C242" s="45" t="s">
        <v>316</v>
      </c>
    </row>
    <row r="243" spans="1:3" x14ac:dyDescent="0.25">
      <c r="A243" s="44">
        <v>229</v>
      </c>
      <c r="B243" s="19" t="s">
        <v>372</v>
      </c>
      <c r="C243" s="45" t="s">
        <v>316</v>
      </c>
    </row>
    <row r="244" spans="1:3" x14ac:dyDescent="0.25">
      <c r="A244" s="44">
        <v>230</v>
      </c>
      <c r="B244" s="19" t="s">
        <v>362</v>
      </c>
      <c r="C244" s="45" t="s">
        <v>316</v>
      </c>
    </row>
    <row r="245" spans="1:3" x14ac:dyDescent="0.25">
      <c r="A245" s="44">
        <v>231</v>
      </c>
      <c r="B245" s="19" t="s">
        <v>350</v>
      </c>
      <c r="C245" s="45" t="s">
        <v>336</v>
      </c>
    </row>
    <row r="246" spans="1:3" x14ac:dyDescent="0.25">
      <c r="A246" s="44">
        <v>233</v>
      </c>
      <c r="B246" s="19" t="s">
        <v>350</v>
      </c>
      <c r="C246" s="45" t="s">
        <v>336</v>
      </c>
    </row>
    <row r="247" spans="1:3" x14ac:dyDescent="0.25">
      <c r="A247" s="44">
        <v>234</v>
      </c>
      <c r="B247" s="19" t="s">
        <v>350</v>
      </c>
      <c r="C247" s="45" t="s">
        <v>336</v>
      </c>
    </row>
    <row r="248" spans="1:3" x14ac:dyDescent="0.25">
      <c r="A248" s="44">
        <v>235</v>
      </c>
      <c r="B248" s="19" t="s">
        <v>350</v>
      </c>
      <c r="C248" s="45" t="s">
        <v>336</v>
      </c>
    </row>
    <row r="249" spans="1:3" x14ac:dyDescent="0.25">
      <c r="A249" s="44">
        <v>236</v>
      </c>
      <c r="B249" s="19" t="s">
        <v>350</v>
      </c>
      <c r="C249" s="45" t="s">
        <v>336</v>
      </c>
    </row>
    <row r="250" spans="1:3" x14ac:dyDescent="0.25">
      <c r="A250" s="44">
        <v>237</v>
      </c>
      <c r="B250" s="19" t="s">
        <v>350</v>
      </c>
      <c r="C250" s="45" t="s">
        <v>336</v>
      </c>
    </row>
    <row r="251" spans="1:3" x14ac:dyDescent="0.25">
      <c r="A251" s="44">
        <v>238</v>
      </c>
      <c r="B251" s="19" t="s">
        <v>362</v>
      </c>
      <c r="C251" s="45" t="s">
        <v>336</v>
      </c>
    </row>
    <row r="252" spans="1:3" x14ac:dyDescent="0.25">
      <c r="A252" s="44">
        <v>241</v>
      </c>
      <c r="B252" s="19" t="s">
        <v>373</v>
      </c>
      <c r="C252" s="45" t="s">
        <v>336</v>
      </c>
    </row>
    <row r="253" spans="1:3" x14ac:dyDescent="0.25">
      <c r="A253" s="44">
        <v>242</v>
      </c>
      <c r="B253" s="19" t="s">
        <v>374</v>
      </c>
      <c r="C253" s="45" t="s">
        <v>336</v>
      </c>
    </row>
    <row r="254" spans="1:3" x14ac:dyDescent="0.25">
      <c r="A254" s="44">
        <v>243</v>
      </c>
      <c r="B254" s="19" t="s">
        <v>338</v>
      </c>
      <c r="C254" s="45" t="s">
        <v>336</v>
      </c>
    </row>
    <row r="255" spans="1:3" x14ac:dyDescent="0.25">
      <c r="A255" s="44">
        <v>244</v>
      </c>
      <c r="B255" s="19" t="s">
        <v>362</v>
      </c>
      <c r="C255" s="45" t="s">
        <v>336</v>
      </c>
    </row>
    <row r="256" spans="1:3" x14ac:dyDescent="0.25">
      <c r="A256" s="44">
        <v>245</v>
      </c>
      <c r="B256" s="19" t="s">
        <v>374</v>
      </c>
      <c r="C256" s="45" t="s">
        <v>336</v>
      </c>
    </row>
    <row r="257" spans="1:3" x14ac:dyDescent="0.25">
      <c r="A257" s="44">
        <v>246</v>
      </c>
      <c r="B257" s="19" t="s">
        <v>375</v>
      </c>
      <c r="C257" s="45" t="s">
        <v>336</v>
      </c>
    </row>
    <row r="258" spans="1:3" x14ac:dyDescent="0.25">
      <c r="A258" s="44">
        <v>247</v>
      </c>
      <c r="B258" s="19" t="s">
        <v>374</v>
      </c>
      <c r="C258" s="45" t="s">
        <v>336</v>
      </c>
    </row>
    <row r="259" spans="1:3" x14ac:dyDescent="0.25">
      <c r="A259" s="44">
        <v>248</v>
      </c>
      <c r="B259" s="19" t="s">
        <v>362</v>
      </c>
      <c r="C259" s="45" t="s">
        <v>336</v>
      </c>
    </row>
    <row r="260" spans="1:3" x14ac:dyDescent="0.25">
      <c r="A260" s="44">
        <v>249</v>
      </c>
      <c r="B260" s="19" t="s">
        <v>374</v>
      </c>
      <c r="C260" s="45" t="s">
        <v>336</v>
      </c>
    </row>
    <row r="261" spans="1:3" x14ac:dyDescent="0.25">
      <c r="A261" s="44">
        <v>250</v>
      </c>
      <c r="B261" s="19" t="s">
        <v>376</v>
      </c>
      <c r="C261" s="45" t="s">
        <v>316</v>
      </c>
    </row>
    <row r="262" spans="1:3" x14ac:dyDescent="0.25">
      <c r="A262" s="44">
        <v>251</v>
      </c>
      <c r="B262" s="19" t="s">
        <v>376</v>
      </c>
      <c r="C262" s="45" t="s">
        <v>316</v>
      </c>
    </row>
    <row r="263" spans="1:3" x14ac:dyDescent="0.25">
      <c r="A263" s="44">
        <v>252</v>
      </c>
      <c r="B263" s="19" t="s">
        <v>376</v>
      </c>
      <c r="C263" s="45" t="s">
        <v>316</v>
      </c>
    </row>
    <row r="264" spans="1:3" x14ac:dyDescent="0.25">
      <c r="A264" s="44">
        <v>253</v>
      </c>
      <c r="B264" s="19" t="s">
        <v>376</v>
      </c>
      <c r="C264" s="45" t="s">
        <v>316</v>
      </c>
    </row>
    <row r="265" spans="1:3" x14ac:dyDescent="0.25">
      <c r="A265" s="44">
        <v>254</v>
      </c>
      <c r="B265" s="19" t="s">
        <v>377</v>
      </c>
      <c r="C265" s="45" t="s">
        <v>336</v>
      </c>
    </row>
    <row r="266" spans="1:3" x14ac:dyDescent="0.25">
      <c r="A266" s="44">
        <v>255</v>
      </c>
      <c r="B266" s="19" t="s">
        <v>378</v>
      </c>
      <c r="C266" s="45" t="s">
        <v>336</v>
      </c>
    </row>
    <row r="267" spans="1:3" x14ac:dyDescent="0.25">
      <c r="A267" s="44">
        <v>257</v>
      </c>
      <c r="B267" s="19" t="s">
        <v>379</v>
      </c>
      <c r="C267" s="45" t="s">
        <v>336</v>
      </c>
    </row>
    <row r="268" spans="1:3" x14ac:dyDescent="0.25">
      <c r="A268" s="44">
        <v>258</v>
      </c>
      <c r="B268" s="19" t="s">
        <v>380</v>
      </c>
      <c r="C268" s="45" t="s">
        <v>336</v>
      </c>
    </row>
    <row r="269" spans="1:3" x14ac:dyDescent="0.25">
      <c r="A269" s="44">
        <v>259</v>
      </c>
      <c r="B269" s="19" t="s">
        <v>381</v>
      </c>
      <c r="C269" s="45" t="s">
        <v>336</v>
      </c>
    </row>
    <row r="270" spans="1:3" x14ac:dyDescent="0.25">
      <c r="A270" s="44">
        <v>260</v>
      </c>
      <c r="B270" s="19" t="s">
        <v>380</v>
      </c>
      <c r="C270" s="45" t="s">
        <v>336</v>
      </c>
    </row>
    <row r="271" spans="1:3" x14ac:dyDescent="0.25">
      <c r="A271" s="44">
        <v>261</v>
      </c>
      <c r="B271" s="19" t="s">
        <v>380</v>
      </c>
      <c r="C271" s="45" t="s">
        <v>336</v>
      </c>
    </row>
    <row r="272" spans="1:3" x14ac:dyDescent="0.25">
      <c r="A272" s="44">
        <v>262</v>
      </c>
      <c r="B272" s="19" t="s">
        <v>380</v>
      </c>
      <c r="C272" s="45" t="s">
        <v>336</v>
      </c>
    </row>
    <row r="273" spans="1:3" x14ac:dyDescent="0.25">
      <c r="A273" s="44">
        <v>263</v>
      </c>
      <c r="B273" s="19" t="s">
        <v>380</v>
      </c>
      <c r="C273" s="45" t="s">
        <v>336</v>
      </c>
    </row>
    <row r="274" spans="1:3" x14ac:dyDescent="0.25">
      <c r="A274" s="44">
        <v>264</v>
      </c>
      <c r="B274" s="19" t="s">
        <v>380</v>
      </c>
      <c r="C274" s="45" t="s">
        <v>336</v>
      </c>
    </row>
    <row r="275" spans="1:3" x14ac:dyDescent="0.25">
      <c r="A275" s="44">
        <v>265</v>
      </c>
      <c r="B275" s="19" t="s">
        <v>382</v>
      </c>
      <c r="C275" s="45" t="s">
        <v>316</v>
      </c>
    </row>
    <row r="276" spans="1:3" x14ac:dyDescent="0.25">
      <c r="A276" s="44">
        <v>266</v>
      </c>
      <c r="B276" s="19" t="s">
        <v>382</v>
      </c>
      <c r="C276" s="45" t="s">
        <v>316</v>
      </c>
    </row>
    <row r="277" spans="1:3" x14ac:dyDescent="0.25">
      <c r="A277" s="44">
        <v>267</v>
      </c>
      <c r="B277" s="19" t="s">
        <v>382</v>
      </c>
      <c r="C277" s="45" t="s">
        <v>316</v>
      </c>
    </row>
    <row r="278" spans="1:3" x14ac:dyDescent="0.25">
      <c r="A278" s="44">
        <v>268</v>
      </c>
      <c r="B278" s="19" t="s">
        <v>382</v>
      </c>
      <c r="C278" s="45" t="s">
        <v>316</v>
      </c>
    </row>
    <row r="279" spans="1:3" x14ac:dyDescent="0.25">
      <c r="A279" s="44">
        <v>269</v>
      </c>
      <c r="B279" s="19" t="s">
        <v>382</v>
      </c>
      <c r="C279" s="45" t="s">
        <v>316</v>
      </c>
    </row>
    <row r="280" spans="1:3" x14ac:dyDescent="0.25">
      <c r="A280" s="44">
        <v>270</v>
      </c>
      <c r="B280" s="19" t="s">
        <v>382</v>
      </c>
      <c r="C280" s="45" t="s">
        <v>316</v>
      </c>
    </row>
    <row r="281" spans="1:3" x14ac:dyDescent="0.25">
      <c r="A281" s="44">
        <v>271</v>
      </c>
      <c r="B281" s="19" t="s">
        <v>382</v>
      </c>
      <c r="C281" s="45" t="s">
        <v>316</v>
      </c>
    </row>
    <row r="282" spans="1:3" x14ac:dyDescent="0.25">
      <c r="A282" s="44">
        <v>272</v>
      </c>
      <c r="B282" s="19" t="s">
        <v>382</v>
      </c>
      <c r="C282" s="45" t="s">
        <v>316</v>
      </c>
    </row>
    <row r="283" spans="1:3" x14ac:dyDescent="0.25">
      <c r="A283" s="44">
        <v>273</v>
      </c>
      <c r="B283" s="19" t="s">
        <v>382</v>
      </c>
      <c r="C283" s="45" t="s">
        <v>316</v>
      </c>
    </row>
    <row r="284" spans="1:3" x14ac:dyDescent="0.25">
      <c r="A284" s="44">
        <v>274</v>
      </c>
      <c r="B284" s="19" t="s">
        <v>382</v>
      </c>
      <c r="C284" s="45" t="s">
        <v>316</v>
      </c>
    </row>
    <row r="285" spans="1:3" x14ac:dyDescent="0.25">
      <c r="A285" s="44">
        <v>276</v>
      </c>
      <c r="B285" s="19" t="s">
        <v>382</v>
      </c>
      <c r="C285" s="45" t="s">
        <v>316</v>
      </c>
    </row>
    <row r="286" spans="1:3" x14ac:dyDescent="0.25">
      <c r="A286" s="44">
        <v>277</v>
      </c>
      <c r="B286" s="19" t="s">
        <v>383</v>
      </c>
      <c r="C286" s="45" t="s">
        <v>316</v>
      </c>
    </row>
    <row r="287" spans="1:3" x14ac:dyDescent="0.25">
      <c r="A287" s="44">
        <v>278</v>
      </c>
      <c r="B287" s="19" t="s">
        <v>384</v>
      </c>
      <c r="C287" s="45" t="s">
        <v>316</v>
      </c>
    </row>
    <row r="288" spans="1:3" x14ac:dyDescent="0.25">
      <c r="A288" s="44">
        <v>279</v>
      </c>
      <c r="B288" s="19" t="s">
        <v>385</v>
      </c>
      <c r="C288" s="45" t="s">
        <v>316</v>
      </c>
    </row>
    <row r="289" spans="1:3" x14ac:dyDescent="0.25">
      <c r="A289" s="44">
        <v>280</v>
      </c>
      <c r="B289" s="19" t="s">
        <v>386</v>
      </c>
      <c r="C289" s="45" t="s">
        <v>316</v>
      </c>
    </row>
    <row r="290" spans="1:3" x14ac:dyDescent="0.25">
      <c r="A290" s="44">
        <v>281</v>
      </c>
      <c r="B290" s="19" t="s">
        <v>387</v>
      </c>
      <c r="C290" s="45" t="s">
        <v>336</v>
      </c>
    </row>
    <row r="291" spans="1:3" x14ac:dyDescent="0.25">
      <c r="A291" s="44">
        <v>283</v>
      </c>
      <c r="B291" s="19" t="s">
        <v>388</v>
      </c>
      <c r="C291" s="45" t="s">
        <v>336</v>
      </c>
    </row>
    <row r="292" spans="1:3" x14ac:dyDescent="0.25">
      <c r="A292" s="44">
        <v>284</v>
      </c>
      <c r="B292" s="19" t="s">
        <v>329</v>
      </c>
      <c r="C292" s="45" t="s">
        <v>316</v>
      </c>
    </row>
    <row r="293" spans="1:3" x14ac:dyDescent="0.25">
      <c r="A293" s="44">
        <v>285</v>
      </c>
      <c r="B293" s="19" t="s">
        <v>329</v>
      </c>
      <c r="C293" s="45" t="s">
        <v>316</v>
      </c>
    </row>
    <row r="294" spans="1:3" x14ac:dyDescent="0.25">
      <c r="A294" s="44">
        <v>286</v>
      </c>
      <c r="B294" s="19" t="s">
        <v>389</v>
      </c>
      <c r="C294" s="45" t="s">
        <v>316</v>
      </c>
    </row>
    <row r="295" spans="1:3" x14ac:dyDescent="0.25">
      <c r="A295" s="44">
        <v>287</v>
      </c>
      <c r="B295" s="19" t="s">
        <v>390</v>
      </c>
      <c r="C295" s="45" t="s">
        <v>316</v>
      </c>
    </row>
    <row r="296" spans="1:3" x14ac:dyDescent="0.25">
      <c r="A296" s="44">
        <v>288</v>
      </c>
      <c r="B296" s="19" t="s">
        <v>391</v>
      </c>
      <c r="C296" s="45" t="s">
        <v>316</v>
      </c>
    </row>
    <row r="297" spans="1:3" x14ac:dyDescent="0.25">
      <c r="A297" s="44">
        <v>289</v>
      </c>
      <c r="B297" s="19" t="s">
        <v>391</v>
      </c>
      <c r="C297" s="45" t="s">
        <v>316</v>
      </c>
    </row>
    <row r="298" spans="1:3" x14ac:dyDescent="0.25">
      <c r="A298" s="44">
        <v>290</v>
      </c>
      <c r="B298" s="19" t="s">
        <v>391</v>
      </c>
      <c r="C298" s="45" t="s">
        <v>316</v>
      </c>
    </row>
    <row r="299" spans="1:3" x14ac:dyDescent="0.25">
      <c r="A299" s="44">
        <v>291</v>
      </c>
      <c r="B299" s="19" t="s">
        <v>391</v>
      </c>
      <c r="C299" s="45" t="s">
        <v>316</v>
      </c>
    </row>
    <row r="300" spans="1:3" x14ac:dyDescent="0.25">
      <c r="A300" s="44">
        <v>292</v>
      </c>
      <c r="B300" s="19" t="s">
        <v>391</v>
      </c>
      <c r="C300" s="45" t="s">
        <v>316</v>
      </c>
    </row>
    <row r="301" spans="1:3" x14ac:dyDescent="0.25">
      <c r="A301" s="44">
        <v>297</v>
      </c>
      <c r="B301" s="19" t="s">
        <v>391</v>
      </c>
      <c r="C301" s="45" t="s">
        <v>316</v>
      </c>
    </row>
    <row r="302" spans="1:3" x14ac:dyDescent="0.25">
      <c r="A302" s="44">
        <v>298</v>
      </c>
      <c r="B302" s="19" t="s">
        <v>391</v>
      </c>
      <c r="C302" s="45" t="s">
        <v>316</v>
      </c>
    </row>
    <row r="303" spans="1:3" x14ac:dyDescent="0.25">
      <c r="A303" s="44">
        <v>299</v>
      </c>
      <c r="B303" s="19" t="s">
        <v>391</v>
      </c>
      <c r="C303" s="45" t="s">
        <v>316</v>
      </c>
    </row>
    <row r="304" spans="1:3" x14ac:dyDescent="0.25">
      <c r="A304" s="44">
        <v>300</v>
      </c>
      <c r="B304" s="19" t="s">
        <v>392</v>
      </c>
      <c r="C304" s="45" t="s">
        <v>336</v>
      </c>
    </row>
    <row r="305" spans="1:3" x14ac:dyDescent="0.25">
      <c r="A305" s="44">
        <v>301</v>
      </c>
      <c r="B305" s="19" t="s">
        <v>393</v>
      </c>
      <c r="C305" s="45" t="s">
        <v>336</v>
      </c>
    </row>
    <row r="306" spans="1:3" x14ac:dyDescent="0.25">
      <c r="A306" s="44">
        <v>302</v>
      </c>
      <c r="B306" s="19" t="s">
        <v>394</v>
      </c>
      <c r="C306" s="45" t="s">
        <v>336</v>
      </c>
    </row>
    <row r="307" spans="1:3" x14ac:dyDescent="0.25">
      <c r="A307" s="44">
        <v>303</v>
      </c>
      <c r="B307" s="19" t="s">
        <v>391</v>
      </c>
      <c r="C307" s="45" t="s">
        <v>316</v>
      </c>
    </row>
    <row r="308" spans="1:3" x14ac:dyDescent="0.25">
      <c r="A308" s="44">
        <v>304</v>
      </c>
      <c r="B308" s="19" t="s">
        <v>391</v>
      </c>
      <c r="C308" s="45" t="s">
        <v>316</v>
      </c>
    </row>
    <row r="309" spans="1:3" x14ac:dyDescent="0.25">
      <c r="A309" s="44">
        <v>305</v>
      </c>
      <c r="B309" s="19" t="s">
        <v>395</v>
      </c>
      <c r="C309" s="45" t="s">
        <v>336</v>
      </c>
    </row>
    <row r="310" spans="1:3" x14ac:dyDescent="0.25">
      <c r="A310" s="44">
        <v>306</v>
      </c>
      <c r="B310" s="19" t="s">
        <v>395</v>
      </c>
      <c r="C310" s="45" t="s">
        <v>336</v>
      </c>
    </row>
    <row r="311" spans="1:3" x14ac:dyDescent="0.25">
      <c r="A311" s="44">
        <v>307</v>
      </c>
      <c r="B311" s="19" t="s">
        <v>395</v>
      </c>
      <c r="C311" s="45" t="s">
        <v>336</v>
      </c>
    </row>
    <row r="312" spans="1:3" x14ac:dyDescent="0.25">
      <c r="A312" s="44">
        <v>308</v>
      </c>
      <c r="B312" s="19" t="s">
        <v>395</v>
      </c>
      <c r="C312" s="45" t="s">
        <v>336</v>
      </c>
    </row>
    <row r="313" spans="1:3" x14ac:dyDescent="0.25">
      <c r="A313" s="44">
        <v>309</v>
      </c>
      <c r="B313" s="19" t="s">
        <v>396</v>
      </c>
      <c r="C313" s="45" t="s">
        <v>336</v>
      </c>
    </row>
    <row r="314" spans="1:3" x14ac:dyDescent="0.25">
      <c r="A314" s="44">
        <v>310</v>
      </c>
      <c r="B314" s="19" t="s">
        <v>397</v>
      </c>
      <c r="C314" s="45" t="s">
        <v>336</v>
      </c>
    </row>
    <row r="315" spans="1:3" x14ac:dyDescent="0.25">
      <c r="A315" s="44">
        <v>312</v>
      </c>
      <c r="B315" s="19" t="s">
        <v>398</v>
      </c>
      <c r="C315" s="45" t="s">
        <v>316</v>
      </c>
    </row>
    <row r="316" spans="1:3" x14ac:dyDescent="0.25">
      <c r="A316" s="44">
        <v>313</v>
      </c>
      <c r="B316" s="19" t="s">
        <v>399</v>
      </c>
      <c r="C316" s="45" t="s">
        <v>316</v>
      </c>
    </row>
    <row r="317" spans="1:3" x14ac:dyDescent="0.25">
      <c r="A317" s="44">
        <v>314</v>
      </c>
      <c r="B317" s="19" t="s">
        <v>400</v>
      </c>
      <c r="C317" s="45" t="s">
        <v>316</v>
      </c>
    </row>
    <row r="318" spans="1:3" x14ac:dyDescent="0.25">
      <c r="A318" s="44">
        <v>315</v>
      </c>
      <c r="B318" s="19" t="s">
        <v>401</v>
      </c>
      <c r="C318" s="45" t="s">
        <v>316</v>
      </c>
    </row>
    <row r="319" spans="1:3" x14ac:dyDescent="0.25">
      <c r="A319" s="44">
        <v>316</v>
      </c>
      <c r="B319" s="19" t="s">
        <v>402</v>
      </c>
      <c r="C319" s="45" t="s">
        <v>336</v>
      </c>
    </row>
    <row r="320" spans="1:3" x14ac:dyDescent="0.25">
      <c r="A320" s="44">
        <v>317</v>
      </c>
      <c r="B320" s="19" t="s">
        <v>402</v>
      </c>
      <c r="C320" s="45" t="s">
        <v>336</v>
      </c>
    </row>
    <row r="321" spans="1:3" x14ac:dyDescent="0.25">
      <c r="A321" s="44">
        <v>318</v>
      </c>
      <c r="B321" s="19" t="s">
        <v>402</v>
      </c>
      <c r="C321" s="45" t="s">
        <v>336</v>
      </c>
    </row>
    <row r="322" spans="1:3" x14ac:dyDescent="0.25">
      <c r="A322" s="44">
        <v>319</v>
      </c>
      <c r="B322" s="19" t="s">
        <v>403</v>
      </c>
      <c r="C322" s="45" t="s">
        <v>336</v>
      </c>
    </row>
    <row r="323" spans="1:3" x14ac:dyDescent="0.25">
      <c r="A323" s="44">
        <v>320</v>
      </c>
      <c r="B323" s="19" t="s">
        <v>402</v>
      </c>
      <c r="C323" s="45" t="s">
        <v>336</v>
      </c>
    </row>
    <row r="324" spans="1:3" x14ac:dyDescent="0.25">
      <c r="A324" s="44">
        <v>321</v>
      </c>
      <c r="B324" s="19" t="s">
        <v>402</v>
      </c>
      <c r="C324" s="45" t="s">
        <v>336</v>
      </c>
    </row>
    <row r="325" spans="1:3" x14ac:dyDescent="0.25">
      <c r="A325" s="44">
        <v>322</v>
      </c>
      <c r="B325" s="19" t="s">
        <v>402</v>
      </c>
      <c r="C325" s="45" t="s">
        <v>336</v>
      </c>
    </row>
    <row r="326" spans="1:3" x14ac:dyDescent="0.25">
      <c r="A326" s="44">
        <v>323</v>
      </c>
      <c r="B326" s="19" t="s">
        <v>402</v>
      </c>
      <c r="C326" s="45" t="s">
        <v>336</v>
      </c>
    </row>
    <row r="327" spans="1:3" x14ac:dyDescent="0.25">
      <c r="A327" s="44">
        <v>324</v>
      </c>
      <c r="B327" s="19" t="s">
        <v>404</v>
      </c>
      <c r="C327" s="45" t="s">
        <v>336</v>
      </c>
    </row>
    <row r="328" spans="1:3" x14ac:dyDescent="0.25">
      <c r="A328" s="44">
        <v>325</v>
      </c>
      <c r="B328" s="19" t="s">
        <v>405</v>
      </c>
      <c r="C328" s="45" t="s">
        <v>336</v>
      </c>
    </row>
    <row r="329" spans="1:3" x14ac:dyDescent="0.25">
      <c r="A329" s="44">
        <v>326</v>
      </c>
      <c r="B329" s="19" t="s">
        <v>405</v>
      </c>
      <c r="C329" s="45" t="s">
        <v>336</v>
      </c>
    </row>
    <row r="330" spans="1:3" x14ac:dyDescent="0.25">
      <c r="A330" s="44">
        <v>327</v>
      </c>
      <c r="B330" s="19" t="s">
        <v>405</v>
      </c>
      <c r="C330" s="45" t="s">
        <v>336</v>
      </c>
    </row>
    <row r="331" spans="1:3" x14ac:dyDescent="0.25">
      <c r="A331" s="44">
        <v>328</v>
      </c>
      <c r="B331" s="19" t="s">
        <v>405</v>
      </c>
      <c r="C331" s="45" t="s">
        <v>336</v>
      </c>
    </row>
    <row r="332" spans="1:3" x14ac:dyDescent="0.25">
      <c r="A332" s="44">
        <v>329</v>
      </c>
      <c r="B332" s="19" t="s">
        <v>405</v>
      </c>
      <c r="C332" s="45" t="s">
        <v>336</v>
      </c>
    </row>
    <row r="333" spans="1:3" x14ac:dyDescent="0.25">
      <c r="A333" s="44">
        <v>330</v>
      </c>
      <c r="B333" s="19" t="s">
        <v>405</v>
      </c>
      <c r="C333" s="45" t="s">
        <v>336</v>
      </c>
    </row>
    <row r="334" spans="1:3" x14ac:dyDescent="0.25">
      <c r="A334" s="44">
        <v>331</v>
      </c>
      <c r="B334" s="19" t="s">
        <v>405</v>
      </c>
      <c r="C334" s="45" t="s">
        <v>336</v>
      </c>
    </row>
    <row r="335" spans="1:3" x14ac:dyDescent="0.25">
      <c r="A335" s="44">
        <v>332</v>
      </c>
      <c r="B335" s="19" t="s">
        <v>405</v>
      </c>
      <c r="C335" s="45" t="s">
        <v>336</v>
      </c>
    </row>
    <row r="336" spans="1:3" x14ac:dyDescent="0.25">
      <c r="A336" s="44">
        <v>334</v>
      </c>
      <c r="B336" s="19" t="s">
        <v>406</v>
      </c>
      <c r="C336" s="45" t="s">
        <v>336</v>
      </c>
    </row>
    <row r="337" spans="1:3" x14ac:dyDescent="0.25">
      <c r="A337" s="44">
        <v>335</v>
      </c>
      <c r="B337" s="19" t="s">
        <v>407</v>
      </c>
      <c r="C337" s="45" t="s">
        <v>336</v>
      </c>
    </row>
    <row r="338" spans="1:3" x14ac:dyDescent="0.25">
      <c r="A338" s="44">
        <v>336</v>
      </c>
      <c r="B338" s="19" t="s">
        <v>408</v>
      </c>
      <c r="C338" s="45" t="s">
        <v>316</v>
      </c>
    </row>
    <row r="339" spans="1:3" x14ac:dyDescent="0.25">
      <c r="A339" s="44">
        <v>337</v>
      </c>
      <c r="B339" s="19" t="s">
        <v>408</v>
      </c>
      <c r="C339" s="45" t="s">
        <v>316</v>
      </c>
    </row>
    <row r="340" spans="1:3" x14ac:dyDescent="0.25">
      <c r="A340" s="44">
        <v>338</v>
      </c>
      <c r="B340" s="19" t="s">
        <v>409</v>
      </c>
      <c r="C340" s="45" t="s">
        <v>336</v>
      </c>
    </row>
    <row r="341" spans="1:3" x14ac:dyDescent="0.25">
      <c r="A341" s="44">
        <v>339</v>
      </c>
      <c r="B341" s="19" t="s">
        <v>410</v>
      </c>
      <c r="C341" s="45" t="s">
        <v>316</v>
      </c>
    </row>
    <row r="342" spans="1:3" x14ac:dyDescent="0.25">
      <c r="A342" s="44">
        <v>340</v>
      </c>
      <c r="B342" s="19" t="s">
        <v>410</v>
      </c>
      <c r="C342" s="45" t="s">
        <v>316</v>
      </c>
    </row>
    <row r="343" spans="1:3" x14ac:dyDescent="0.25">
      <c r="A343" s="44">
        <v>341</v>
      </c>
      <c r="B343" s="19" t="s">
        <v>410</v>
      </c>
      <c r="C343" s="45" t="s">
        <v>316</v>
      </c>
    </row>
    <row r="344" spans="1:3" x14ac:dyDescent="0.25">
      <c r="A344" s="44">
        <v>342</v>
      </c>
      <c r="B344" s="19" t="s">
        <v>411</v>
      </c>
      <c r="C344" s="45" t="s">
        <v>316</v>
      </c>
    </row>
    <row r="345" spans="1:3" x14ac:dyDescent="0.25">
      <c r="A345" s="44">
        <v>343</v>
      </c>
      <c r="B345" s="19" t="s">
        <v>412</v>
      </c>
      <c r="C345" s="45" t="s">
        <v>316</v>
      </c>
    </row>
    <row r="346" spans="1:3" x14ac:dyDescent="0.25">
      <c r="A346" s="44">
        <v>344</v>
      </c>
      <c r="B346" s="19" t="s">
        <v>413</v>
      </c>
      <c r="C346" s="45" t="s">
        <v>336</v>
      </c>
    </row>
    <row r="347" spans="1:3" x14ac:dyDescent="0.25">
      <c r="A347" s="44">
        <v>345</v>
      </c>
      <c r="B347" s="19" t="s">
        <v>414</v>
      </c>
      <c r="C347" s="45" t="s">
        <v>316</v>
      </c>
    </row>
    <row r="348" spans="1:3" x14ac:dyDescent="0.25">
      <c r="A348" s="44">
        <v>346</v>
      </c>
      <c r="B348" s="19" t="s">
        <v>415</v>
      </c>
      <c r="C348" s="45" t="s">
        <v>316</v>
      </c>
    </row>
    <row r="349" spans="1:3" x14ac:dyDescent="0.25">
      <c r="A349" s="44">
        <v>347</v>
      </c>
      <c r="B349" s="19" t="s">
        <v>416</v>
      </c>
      <c r="C349" s="45" t="s">
        <v>316</v>
      </c>
    </row>
    <row r="350" spans="1:3" x14ac:dyDescent="0.25">
      <c r="A350" s="44">
        <v>348</v>
      </c>
      <c r="B350" s="19" t="s">
        <v>416</v>
      </c>
      <c r="C350" s="45" t="s">
        <v>316</v>
      </c>
    </row>
    <row r="351" spans="1:3" x14ac:dyDescent="0.25">
      <c r="A351" s="44">
        <v>349</v>
      </c>
      <c r="B351" s="19" t="s">
        <v>362</v>
      </c>
      <c r="C351" s="45" t="s">
        <v>336</v>
      </c>
    </row>
    <row r="352" spans="1:3" x14ac:dyDescent="0.25">
      <c r="A352" s="44">
        <v>350</v>
      </c>
      <c r="B352" s="19" t="s">
        <v>417</v>
      </c>
      <c r="C352" s="45" t="s">
        <v>316</v>
      </c>
    </row>
    <row r="353" spans="1:3" x14ac:dyDescent="0.25">
      <c r="A353" s="44">
        <v>351</v>
      </c>
      <c r="B353" s="19" t="s">
        <v>418</v>
      </c>
      <c r="C353" s="45" t="s">
        <v>336</v>
      </c>
    </row>
    <row r="354" spans="1:3" x14ac:dyDescent="0.25">
      <c r="A354" s="44">
        <v>352</v>
      </c>
      <c r="B354" s="19" t="s">
        <v>419</v>
      </c>
      <c r="C354" s="45" t="s">
        <v>336</v>
      </c>
    </row>
    <row r="355" spans="1:3" x14ac:dyDescent="0.25">
      <c r="A355" s="44">
        <v>353</v>
      </c>
      <c r="B355" s="19" t="s">
        <v>420</v>
      </c>
      <c r="C355" s="45" t="s">
        <v>336</v>
      </c>
    </row>
    <row r="356" spans="1:3" x14ac:dyDescent="0.25">
      <c r="A356" s="44">
        <v>354</v>
      </c>
      <c r="B356" s="19" t="s">
        <v>337</v>
      </c>
      <c r="C356" s="45" t="s">
        <v>316</v>
      </c>
    </row>
    <row r="357" spans="1:3" x14ac:dyDescent="0.25">
      <c r="A357" s="44">
        <v>355</v>
      </c>
      <c r="B357" s="19" t="s">
        <v>421</v>
      </c>
      <c r="C357" s="45" t="s">
        <v>336</v>
      </c>
    </row>
    <row r="358" spans="1:3" x14ac:dyDescent="0.25">
      <c r="A358" s="44">
        <v>357</v>
      </c>
      <c r="B358" s="19" t="s">
        <v>422</v>
      </c>
      <c r="C358" s="45" t="s">
        <v>316</v>
      </c>
    </row>
    <row r="359" spans="1:3" x14ac:dyDescent="0.25">
      <c r="A359" s="44">
        <v>358</v>
      </c>
      <c r="B359" s="19" t="s">
        <v>422</v>
      </c>
      <c r="C359" s="45" t="s">
        <v>316</v>
      </c>
    </row>
    <row r="360" spans="1:3" x14ac:dyDescent="0.25">
      <c r="A360" s="44">
        <v>359</v>
      </c>
      <c r="B360" s="19" t="s">
        <v>422</v>
      </c>
      <c r="C360" s="45" t="s">
        <v>316</v>
      </c>
    </row>
    <row r="361" spans="1:3" x14ac:dyDescent="0.25">
      <c r="A361" s="44">
        <v>360</v>
      </c>
      <c r="B361" s="19" t="s">
        <v>422</v>
      </c>
      <c r="C361" s="45" t="s">
        <v>316</v>
      </c>
    </row>
    <row r="362" spans="1:3" x14ac:dyDescent="0.25">
      <c r="A362" s="44">
        <v>361</v>
      </c>
      <c r="B362" s="19" t="s">
        <v>422</v>
      </c>
      <c r="C362" s="45" t="s">
        <v>316</v>
      </c>
    </row>
    <row r="363" spans="1:3" x14ac:dyDescent="0.25">
      <c r="A363" s="44">
        <v>362</v>
      </c>
      <c r="B363" s="19" t="s">
        <v>422</v>
      </c>
      <c r="C363" s="45" t="s">
        <v>316</v>
      </c>
    </row>
    <row r="364" spans="1:3" x14ac:dyDescent="0.25">
      <c r="A364" s="44">
        <v>363</v>
      </c>
      <c r="B364" s="19" t="s">
        <v>422</v>
      </c>
      <c r="C364" s="45" t="s">
        <v>316</v>
      </c>
    </row>
    <row r="365" spans="1:3" x14ac:dyDescent="0.25">
      <c r="A365" s="44">
        <v>364</v>
      </c>
      <c r="B365" s="19" t="s">
        <v>422</v>
      </c>
      <c r="C365" s="45" t="s">
        <v>316</v>
      </c>
    </row>
    <row r="366" spans="1:3" x14ac:dyDescent="0.25">
      <c r="A366" s="44">
        <v>365</v>
      </c>
      <c r="B366" s="19" t="s">
        <v>422</v>
      </c>
      <c r="C366" s="45" t="s">
        <v>316</v>
      </c>
    </row>
    <row r="367" spans="1:3" x14ac:dyDescent="0.25">
      <c r="A367" s="44">
        <v>366</v>
      </c>
      <c r="B367" s="19" t="s">
        <v>422</v>
      </c>
      <c r="C367" s="45" t="s">
        <v>316</v>
      </c>
    </row>
    <row r="368" spans="1:3" x14ac:dyDescent="0.25">
      <c r="A368" s="44">
        <v>367</v>
      </c>
      <c r="B368" s="19" t="s">
        <v>422</v>
      </c>
      <c r="C368" s="45" t="s">
        <v>316</v>
      </c>
    </row>
    <row r="369" spans="1:3" x14ac:dyDescent="0.25">
      <c r="A369" s="44">
        <v>368</v>
      </c>
      <c r="B369" s="19" t="s">
        <v>422</v>
      </c>
      <c r="C369" s="45" t="s">
        <v>316</v>
      </c>
    </row>
    <row r="370" spans="1:3" x14ac:dyDescent="0.25">
      <c r="A370" s="44">
        <v>369</v>
      </c>
      <c r="B370" s="19" t="s">
        <v>422</v>
      </c>
      <c r="C370" s="45" t="s">
        <v>316</v>
      </c>
    </row>
    <row r="371" spans="1:3" x14ac:dyDescent="0.25">
      <c r="A371" s="44">
        <v>370</v>
      </c>
      <c r="B371" s="19" t="s">
        <v>422</v>
      </c>
      <c r="C371" s="45" t="s">
        <v>316</v>
      </c>
    </row>
    <row r="372" spans="1:3" x14ac:dyDescent="0.25">
      <c r="A372" s="44">
        <v>371</v>
      </c>
      <c r="B372" s="19" t="s">
        <v>422</v>
      </c>
      <c r="C372" s="45" t="s">
        <v>316</v>
      </c>
    </row>
    <row r="373" spans="1:3" x14ac:dyDescent="0.25">
      <c r="A373" s="44">
        <v>372</v>
      </c>
      <c r="B373" s="19" t="s">
        <v>402</v>
      </c>
      <c r="C373" s="45" t="s">
        <v>336</v>
      </c>
    </row>
    <row r="374" spans="1:3" x14ac:dyDescent="0.25">
      <c r="A374" s="44">
        <v>373</v>
      </c>
      <c r="B374" s="19" t="s">
        <v>350</v>
      </c>
      <c r="C374" s="45" t="s">
        <v>336</v>
      </c>
    </row>
    <row r="375" spans="1:3" x14ac:dyDescent="0.25">
      <c r="A375" s="44">
        <v>374</v>
      </c>
      <c r="B375" s="19" t="s">
        <v>350</v>
      </c>
      <c r="C375" s="45" t="s">
        <v>336</v>
      </c>
    </row>
    <row r="376" spans="1:3" x14ac:dyDescent="0.25">
      <c r="A376" s="44">
        <v>375</v>
      </c>
      <c r="B376" s="19" t="s">
        <v>350</v>
      </c>
      <c r="C376" s="45" t="s">
        <v>336</v>
      </c>
    </row>
    <row r="377" spans="1:3" x14ac:dyDescent="0.25">
      <c r="A377" s="44">
        <v>376</v>
      </c>
      <c r="B377" s="19" t="s">
        <v>350</v>
      </c>
      <c r="C377" s="45" t="s">
        <v>336</v>
      </c>
    </row>
    <row r="378" spans="1:3" x14ac:dyDescent="0.25">
      <c r="A378" s="44">
        <v>377</v>
      </c>
      <c r="B378" s="19" t="s">
        <v>350</v>
      </c>
      <c r="C378" s="45" t="s">
        <v>336</v>
      </c>
    </row>
    <row r="379" spans="1:3" x14ac:dyDescent="0.25">
      <c r="A379" s="44">
        <v>378</v>
      </c>
      <c r="B379" s="19" t="s">
        <v>350</v>
      </c>
      <c r="C379" s="45" t="s">
        <v>336</v>
      </c>
    </row>
    <row r="380" spans="1:3" x14ac:dyDescent="0.25">
      <c r="A380" s="44">
        <v>380</v>
      </c>
      <c r="B380" s="19" t="s">
        <v>350</v>
      </c>
      <c r="C380" s="45" t="s">
        <v>336</v>
      </c>
    </row>
    <row r="381" spans="1:3" x14ac:dyDescent="0.25">
      <c r="A381" s="44">
        <v>381</v>
      </c>
      <c r="B381" s="19" t="s">
        <v>350</v>
      </c>
      <c r="C381" s="45" t="s">
        <v>336</v>
      </c>
    </row>
    <row r="382" spans="1:3" x14ac:dyDescent="0.25">
      <c r="A382" s="44">
        <v>382</v>
      </c>
      <c r="B382" s="19" t="s">
        <v>350</v>
      </c>
      <c r="C382" s="45" t="s">
        <v>336</v>
      </c>
    </row>
    <row r="383" spans="1:3" x14ac:dyDescent="0.25">
      <c r="A383" s="44">
        <v>384</v>
      </c>
      <c r="B383" s="19" t="s">
        <v>362</v>
      </c>
      <c r="C383" s="45" t="s">
        <v>336</v>
      </c>
    </row>
    <row r="384" spans="1:3" x14ac:dyDescent="0.25">
      <c r="A384" s="44">
        <v>385</v>
      </c>
      <c r="B384" s="19" t="s">
        <v>350</v>
      </c>
      <c r="C384" s="45" t="s">
        <v>336</v>
      </c>
    </row>
    <row r="385" spans="1:3" x14ac:dyDescent="0.25">
      <c r="A385" s="44">
        <v>386</v>
      </c>
      <c r="B385" s="19" t="s">
        <v>329</v>
      </c>
      <c r="C385" s="45" t="s">
        <v>316</v>
      </c>
    </row>
    <row r="386" spans="1:3" x14ac:dyDescent="0.25">
      <c r="A386" s="44">
        <v>387</v>
      </c>
      <c r="B386" s="19" t="s">
        <v>355</v>
      </c>
      <c r="C386" s="45" t="s">
        <v>316</v>
      </c>
    </row>
    <row r="387" spans="1:3" x14ac:dyDescent="0.25">
      <c r="A387" s="44">
        <v>388</v>
      </c>
      <c r="B387" s="19" t="s">
        <v>350</v>
      </c>
      <c r="C387" s="45" t="s">
        <v>336</v>
      </c>
    </row>
    <row r="388" spans="1:3" x14ac:dyDescent="0.25">
      <c r="A388" s="44">
        <v>389</v>
      </c>
      <c r="B388" s="19" t="s">
        <v>341</v>
      </c>
      <c r="C388" s="45" t="s">
        <v>316</v>
      </c>
    </row>
    <row r="389" spans="1:3" x14ac:dyDescent="0.25">
      <c r="A389" s="44">
        <v>390</v>
      </c>
      <c r="B389" s="19" t="s">
        <v>350</v>
      </c>
      <c r="C389" s="45" t="s">
        <v>336</v>
      </c>
    </row>
    <row r="390" spans="1:3" x14ac:dyDescent="0.25">
      <c r="A390" s="44">
        <v>391</v>
      </c>
      <c r="B390" s="19" t="s">
        <v>423</v>
      </c>
      <c r="C390" s="45" t="s">
        <v>316</v>
      </c>
    </row>
    <row r="391" spans="1:3" x14ac:dyDescent="0.25">
      <c r="A391" s="44">
        <v>392</v>
      </c>
      <c r="B391" s="19" t="s">
        <v>424</v>
      </c>
      <c r="C391" s="45" t="s">
        <v>336</v>
      </c>
    </row>
    <row r="392" spans="1:3" x14ac:dyDescent="0.25">
      <c r="A392" s="44">
        <v>393</v>
      </c>
      <c r="B392" s="19" t="s">
        <v>425</v>
      </c>
      <c r="C392" s="45" t="s">
        <v>336</v>
      </c>
    </row>
    <row r="393" spans="1:3" x14ac:dyDescent="0.25">
      <c r="A393" s="44">
        <v>394</v>
      </c>
      <c r="B393" s="19" t="s">
        <v>381</v>
      </c>
      <c r="C393" s="45" t="s">
        <v>336</v>
      </c>
    </row>
    <row r="394" spans="1:3" x14ac:dyDescent="0.25">
      <c r="A394" s="44">
        <v>395</v>
      </c>
      <c r="B394" s="19" t="s">
        <v>426</v>
      </c>
      <c r="C394" s="45" t="s">
        <v>336</v>
      </c>
    </row>
    <row r="395" spans="1:3" x14ac:dyDescent="0.25">
      <c r="A395" s="44">
        <v>396</v>
      </c>
      <c r="B395" s="19" t="s">
        <v>360</v>
      </c>
      <c r="C395" s="45" t="s">
        <v>336</v>
      </c>
    </row>
    <row r="396" spans="1:3" x14ac:dyDescent="0.25">
      <c r="A396" s="44">
        <v>397</v>
      </c>
      <c r="B396" s="19" t="s">
        <v>427</v>
      </c>
      <c r="C396" s="45" t="s">
        <v>336</v>
      </c>
    </row>
    <row r="397" spans="1:3" x14ac:dyDescent="0.25">
      <c r="A397" s="44">
        <v>398</v>
      </c>
      <c r="B397" s="19" t="s">
        <v>428</v>
      </c>
      <c r="C397" s="45" t="s">
        <v>336</v>
      </c>
    </row>
    <row r="398" spans="1:3" x14ac:dyDescent="0.25">
      <c r="A398" s="44">
        <v>399</v>
      </c>
      <c r="B398" s="19" t="s">
        <v>429</v>
      </c>
      <c r="C398" s="45" t="s">
        <v>316</v>
      </c>
    </row>
    <row r="399" spans="1:3" x14ac:dyDescent="0.25">
      <c r="A399" s="44">
        <v>400</v>
      </c>
      <c r="B399" s="19" t="s">
        <v>380</v>
      </c>
      <c r="C399" s="45" t="s">
        <v>336</v>
      </c>
    </row>
    <row r="400" spans="1:3" x14ac:dyDescent="0.25">
      <c r="A400" s="44">
        <v>401</v>
      </c>
      <c r="B400" s="19" t="s">
        <v>430</v>
      </c>
      <c r="C400" s="45" t="s">
        <v>316</v>
      </c>
    </row>
    <row r="401" spans="1:3" x14ac:dyDescent="0.25">
      <c r="A401" s="44">
        <v>403</v>
      </c>
      <c r="B401" s="19" t="s">
        <v>335</v>
      </c>
      <c r="C401" s="45" t="s">
        <v>336</v>
      </c>
    </row>
    <row r="402" spans="1:3" x14ac:dyDescent="0.25">
      <c r="A402" s="44">
        <v>404</v>
      </c>
      <c r="B402" s="19" t="s">
        <v>431</v>
      </c>
      <c r="C402" s="45" t="s">
        <v>336</v>
      </c>
    </row>
    <row r="403" spans="1:3" x14ac:dyDescent="0.25">
      <c r="A403" s="44">
        <v>405</v>
      </c>
      <c r="B403" s="19" t="s">
        <v>432</v>
      </c>
      <c r="C403" s="45" t="s">
        <v>316</v>
      </c>
    </row>
    <row r="404" spans="1:3" x14ac:dyDescent="0.25">
      <c r="A404" s="44">
        <v>406</v>
      </c>
      <c r="B404" s="19" t="s">
        <v>433</v>
      </c>
      <c r="C404" s="45" t="s">
        <v>316</v>
      </c>
    </row>
    <row r="405" spans="1:3" x14ac:dyDescent="0.25">
      <c r="A405" s="44">
        <v>407</v>
      </c>
      <c r="B405" s="19" t="s">
        <v>434</v>
      </c>
      <c r="C405" s="45" t="s">
        <v>316</v>
      </c>
    </row>
    <row r="406" spans="1:3" x14ac:dyDescent="0.25">
      <c r="A406" s="44">
        <v>408</v>
      </c>
      <c r="B406" s="19" t="s">
        <v>435</v>
      </c>
      <c r="C406" s="45" t="s">
        <v>316</v>
      </c>
    </row>
    <row r="407" spans="1:3" x14ac:dyDescent="0.25">
      <c r="A407" s="44">
        <v>409</v>
      </c>
      <c r="B407" s="19" t="s">
        <v>436</v>
      </c>
      <c r="C407" s="45" t="s">
        <v>316</v>
      </c>
    </row>
    <row r="408" spans="1:3" x14ac:dyDescent="0.25">
      <c r="A408" s="44">
        <v>410</v>
      </c>
      <c r="B408" s="19" t="s">
        <v>437</v>
      </c>
      <c r="C408" s="45" t="s">
        <v>316</v>
      </c>
    </row>
    <row r="409" spans="1:3" x14ac:dyDescent="0.25">
      <c r="A409" s="44">
        <v>411</v>
      </c>
      <c r="B409" s="19" t="s">
        <v>438</v>
      </c>
      <c r="C409" s="45" t="s">
        <v>316</v>
      </c>
    </row>
    <row r="410" spans="1:3" x14ac:dyDescent="0.25">
      <c r="A410" s="44">
        <v>412</v>
      </c>
      <c r="B410" s="19" t="s">
        <v>439</v>
      </c>
      <c r="C410" s="45" t="s">
        <v>316</v>
      </c>
    </row>
    <row r="411" spans="1:3" x14ac:dyDescent="0.25">
      <c r="A411" s="44">
        <v>413</v>
      </c>
      <c r="B411" s="19" t="s">
        <v>440</v>
      </c>
      <c r="C411" s="45" t="s">
        <v>316</v>
      </c>
    </row>
    <row r="412" spans="1:3" x14ac:dyDescent="0.25">
      <c r="A412" s="44">
        <v>414</v>
      </c>
      <c r="B412" s="19" t="s">
        <v>441</v>
      </c>
      <c r="C412" s="45" t="s">
        <v>316</v>
      </c>
    </row>
    <row r="413" spans="1:3" x14ac:dyDescent="0.25">
      <c r="A413" s="44">
        <v>415</v>
      </c>
      <c r="B413" s="19" t="s">
        <v>442</v>
      </c>
      <c r="C413" s="45" t="s">
        <v>316</v>
      </c>
    </row>
    <row r="414" spans="1:3" x14ac:dyDescent="0.25">
      <c r="A414" s="44">
        <v>416</v>
      </c>
      <c r="B414" s="19" t="s">
        <v>443</v>
      </c>
      <c r="C414" s="45" t="s">
        <v>316</v>
      </c>
    </row>
    <row r="415" spans="1:3" x14ac:dyDescent="0.25">
      <c r="A415" s="44">
        <v>417</v>
      </c>
      <c r="B415" s="19" t="s">
        <v>444</v>
      </c>
      <c r="C415" s="45" t="s">
        <v>316</v>
      </c>
    </row>
    <row r="416" spans="1:3" x14ac:dyDescent="0.25">
      <c r="A416" s="44">
        <v>418</v>
      </c>
      <c r="B416" s="19" t="s">
        <v>445</v>
      </c>
      <c r="C416" s="45" t="s">
        <v>316</v>
      </c>
    </row>
    <row r="417" spans="1:3" x14ac:dyDescent="0.25">
      <c r="A417" s="44">
        <v>419</v>
      </c>
      <c r="B417" s="19" t="s">
        <v>446</v>
      </c>
      <c r="C417" s="45" t="s">
        <v>316</v>
      </c>
    </row>
    <row r="418" spans="1:3" x14ac:dyDescent="0.25">
      <c r="A418" s="44">
        <v>420</v>
      </c>
      <c r="B418" s="19" t="s">
        <v>447</v>
      </c>
      <c r="C418" s="45" t="s">
        <v>316</v>
      </c>
    </row>
    <row r="419" spans="1:3" x14ac:dyDescent="0.25">
      <c r="A419" s="44">
        <v>421</v>
      </c>
      <c r="B419" s="19" t="s">
        <v>448</v>
      </c>
      <c r="C419" s="45" t="s">
        <v>316</v>
      </c>
    </row>
    <row r="420" spans="1:3" x14ac:dyDescent="0.25">
      <c r="A420" s="44">
        <v>422</v>
      </c>
      <c r="B420" s="19" t="s">
        <v>449</v>
      </c>
      <c r="C420" s="45" t="s">
        <v>316</v>
      </c>
    </row>
    <row r="421" spans="1:3" x14ac:dyDescent="0.25">
      <c r="A421" s="44">
        <v>423</v>
      </c>
      <c r="B421" s="19" t="s">
        <v>450</v>
      </c>
      <c r="C421" s="45" t="s">
        <v>316</v>
      </c>
    </row>
    <row r="422" spans="1:3" x14ac:dyDescent="0.25">
      <c r="A422" s="44">
        <v>424</v>
      </c>
      <c r="B422" s="19" t="s">
        <v>451</v>
      </c>
      <c r="C422" s="45" t="s">
        <v>316</v>
      </c>
    </row>
    <row r="423" spans="1:3" x14ac:dyDescent="0.25">
      <c r="A423" s="44">
        <v>425</v>
      </c>
      <c r="B423" s="19" t="s">
        <v>452</v>
      </c>
      <c r="C423" s="45" t="s">
        <v>336</v>
      </c>
    </row>
    <row r="424" spans="1:3" x14ac:dyDescent="0.25">
      <c r="A424" s="44">
        <v>426</v>
      </c>
      <c r="B424" s="19" t="s">
        <v>362</v>
      </c>
      <c r="C424" s="45" t="s">
        <v>336</v>
      </c>
    </row>
    <row r="425" spans="1:3" x14ac:dyDescent="0.25">
      <c r="A425" s="44">
        <v>427</v>
      </c>
      <c r="B425" s="19" t="s">
        <v>453</v>
      </c>
      <c r="C425" s="45" t="s">
        <v>336</v>
      </c>
    </row>
    <row r="426" spans="1:3" x14ac:dyDescent="0.25">
      <c r="A426" s="44">
        <v>428</v>
      </c>
      <c r="B426" s="19" t="s">
        <v>454</v>
      </c>
      <c r="C426" s="45" t="s">
        <v>455</v>
      </c>
    </row>
    <row r="427" spans="1:3" x14ac:dyDescent="0.25">
      <c r="A427" s="44">
        <v>429</v>
      </c>
      <c r="B427" s="19" t="s">
        <v>456</v>
      </c>
      <c r="C427" s="45" t="s">
        <v>455</v>
      </c>
    </row>
    <row r="428" spans="1:3" x14ac:dyDescent="0.25">
      <c r="A428" s="44">
        <v>430</v>
      </c>
      <c r="B428" s="19" t="s">
        <v>457</v>
      </c>
      <c r="C428" s="45" t="s">
        <v>455</v>
      </c>
    </row>
    <row r="429" spans="1:3" x14ac:dyDescent="0.25">
      <c r="A429" s="44">
        <v>431</v>
      </c>
      <c r="B429" s="19" t="s">
        <v>458</v>
      </c>
      <c r="C429" s="45" t="s">
        <v>455</v>
      </c>
    </row>
    <row r="430" spans="1:3" x14ac:dyDescent="0.25">
      <c r="A430" s="44">
        <v>432</v>
      </c>
      <c r="B430" s="19" t="s">
        <v>362</v>
      </c>
      <c r="C430" s="45" t="s">
        <v>336</v>
      </c>
    </row>
    <row r="431" spans="1:3" x14ac:dyDescent="0.25">
      <c r="A431" s="44">
        <v>434</v>
      </c>
      <c r="B431" s="19" t="s">
        <v>459</v>
      </c>
      <c r="C431" s="45" t="s">
        <v>316</v>
      </c>
    </row>
    <row r="432" spans="1:3" x14ac:dyDescent="0.25">
      <c r="A432" s="44">
        <v>435</v>
      </c>
      <c r="B432" s="19" t="s">
        <v>460</v>
      </c>
      <c r="C432" s="45" t="s">
        <v>336</v>
      </c>
    </row>
    <row r="433" spans="1:3" x14ac:dyDescent="0.25">
      <c r="A433" s="44">
        <v>436</v>
      </c>
      <c r="B433" s="19" t="s">
        <v>461</v>
      </c>
      <c r="C433" s="45" t="s">
        <v>336</v>
      </c>
    </row>
    <row r="434" spans="1:3" x14ac:dyDescent="0.25">
      <c r="A434" s="44">
        <v>437</v>
      </c>
      <c r="B434" s="19" t="s">
        <v>462</v>
      </c>
      <c r="C434" s="45" t="s">
        <v>336</v>
      </c>
    </row>
    <row r="435" spans="1:3" x14ac:dyDescent="0.25">
      <c r="A435" s="44">
        <v>439</v>
      </c>
      <c r="B435" s="19" t="s">
        <v>463</v>
      </c>
      <c r="C435" s="45" t="s">
        <v>336</v>
      </c>
    </row>
    <row r="436" spans="1:3" x14ac:dyDescent="0.25">
      <c r="A436" s="44">
        <v>440</v>
      </c>
      <c r="B436" s="19" t="s">
        <v>464</v>
      </c>
      <c r="C436" s="45" t="s">
        <v>336</v>
      </c>
    </row>
    <row r="437" spans="1:3" x14ac:dyDescent="0.25">
      <c r="A437" s="44">
        <v>441</v>
      </c>
      <c r="B437" s="19" t="s">
        <v>366</v>
      </c>
      <c r="C437" s="45" t="s">
        <v>336</v>
      </c>
    </row>
    <row r="438" spans="1:3" x14ac:dyDescent="0.25">
      <c r="A438" s="44">
        <v>442</v>
      </c>
      <c r="B438" s="19" t="s">
        <v>362</v>
      </c>
      <c r="C438" s="45" t="s">
        <v>336</v>
      </c>
    </row>
    <row r="439" spans="1:3" x14ac:dyDescent="0.25">
      <c r="A439" s="44">
        <v>443</v>
      </c>
      <c r="B439" s="19" t="s">
        <v>402</v>
      </c>
      <c r="C439" s="45" t="s">
        <v>336</v>
      </c>
    </row>
    <row r="440" spans="1:3" x14ac:dyDescent="0.25">
      <c r="A440" s="44">
        <v>444</v>
      </c>
      <c r="B440" s="19" t="s">
        <v>405</v>
      </c>
      <c r="C440" s="45" t="s">
        <v>336</v>
      </c>
    </row>
    <row r="441" spans="1:3" x14ac:dyDescent="0.25">
      <c r="A441" s="44">
        <v>444</v>
      </c>
      <c r="B441" s="19" t="s">
        <v>405</v>
      </c>
      <c r="C441" s="45" t="s">
        <v>336</v>
      </c>
    </row>
    <row r="442" spans="1:3" x14ac:dyDescent="0.25">
      <c r="A442" s="44">
        <v>445</v>
      </c>
      <c r="B442" s="19" t="s">
        <v>465</v>
      </c>
      <c r="C442" s="45" t="s">
        <v>336</v>
      </c>
    </row>
    <row r="443" spans="1:3" x14ac:dyDescent="0.25">
      <c r="A443" s="44">
        <v>446</v>
      </c>
      <c r="B443" s="19" t="s">
        <v>465</v>
      </c>
      <c r="C443" s="45" t="s">
        <v>336</v>
      </c>
    </row>
    <row r="444" spans="1:3" x14ac:dyDescent="0.25">
      <c r="A444" s="44">
        <v>447</v>
      </c>
      <c r="B444" s="19" t="s">
        <v>376</v>
      </c>
      <c r="C444" s="45" t="s">
        <v>336</v>
      </c>
    </row>
    <row r="445" spans="1:3" x14ac:dyDescent="0.25">
      <c r="A445" s="44">
        <v>448</v>
      </c>
      <c r="B445" s="19" t="s">
        <v>376</v>
      </c>
      <c r="C445" s="45" t="s">
        <v>336</v>
      </c>
    </row>
    <row r="446" spans="1:3" x14ac:dyDescent="0.25">
      <c r="A446" s="44">
        <v>449</v>
      </c>
      <c r="B446" s="19" t="s">
        <v>376</v>
      </c>
      <c r="C446" s="45" t="s">
        <v>336</v>
      </c>
    </row>
    <row r="447" spans="1:3" x14ac:dyDescent="0.25">
      <c r="A447" s="44">
        <v>450</v>
      </c>
      <c r="B447" s="19" t="s">
        <v>376</v>
      </c>
      <c r="C447" s="45" t="s">
        <v>336</v>
      </c>
    </row>
    <row r="448" spans="1:3" x14ac:dyDescent="0.25">
      <c r="A448" s="44">
        <v>451</v>
      </c>
      <c r="B448" s="19" t="s">
        <v>376</v>
      </c>
      <c r="C448" s="45" t="s">
        <v>336</v>
      </c>
    </row>
    <row r="449" spans="1:3" x14ac:dyDescent="0.25">
      <c r="A449" s="44">
        <v>452</v>
      </c>
      <c r="B449" s="19" t="s">
        <v>376</v>
      </c>
      <c r="C449" s="45" t="s">
        <v>336</v>
      </c>
    </row>
    <row r="450" spans="1:3" x14ac:dyDescent="0.25">
      <c r="A450" s="44">
        <v>453</v>
      </c>
      <c r="B450" s="19" t="s">
        <v>376</v>
      </c>
      <c r="C450" s="45" t="s">
        <v>336</v>
      </c>
    </row>
    <row r="451" spans="1:3" x14ac:dyDescent="0.25">
      <c r="A451" s="44">
        <v>454</v>
      </c>
      <c r="B451" s="19" t="s">
        <v>376</v>
      </c>
      <c r="C451" s="45" t="s">
        <v>336</v>
      </c>
    </row>
    <row r="452" spans="1:3" x14ac:dyDescent="0.25">
      <c r="A452" s="44">
        <v>455</v>
      </c>
      <c r="B452" s="19" t="s">
        <v>376</v>
      </c>
      <c r="C452" s="45" t="s">
        <v>336</v>
      </c>
    </row>
    <row r="453" spans="1:3" x14ac:dyDescent="0.25">
      <c r="A453" s="44">
        <v>456</v>
      </c>
      <c r="B453" s="19" t="s">
        <v>376</v>
      </c>
      <c r="C453" s="45" t="s">
        <v>336</v>
      </c>
    </row>
    <row r="454" spans="1:3" x14ac:dyDescent="0.25">
      <c r="A454" s="44">
        <v>459</v>
      </c>
      <c r="B454" s="19" t="s">
        <v>376</v>
      </c>
      <c r="C454" s="45" t="s">
        <v>336</v>
      </c>
    </row>
    <row r="455" spans="1:3" x14ac:dyDescent="0.25">
      <c r="A455" s="44">
        <v>460</v>
      </c>
      <c r="B455" s="19" t="s">
        <v>466</v>
      </c>
      <c r="C455" s="45" t="s">
        <v>316</v>
      </c>
    </row>
    <row r="456" spans="1:3" x14ac:dyDescent="0.25">
      <c r="A456" s="44">
        <v>461</v>
      </c>
      <c r="B456" s="19" t="s">
        <v>466</v>
      </c>
      <c r="C456" s="45" t="s">
        <v>316</v>
      </c>
    </row>
    <row r="457" spans="1:3" x14ac:dyDescent="0.25">
      <c r="A457" s="44">
        <v>462</v>
      </c>
      <c r="B457" s="19" t="s">
        <v>467</v>
      </c>
      <c r="C457" s="45" t="s">
        <v>316</v>
      </c>
    </row>
    <row r="458" spans="1:3" x14ac:dyDescent="0.25">
      <c r="A458" s="44">
        <v>463</v>
      </c>
      <c r="B458" s="19" t="s">
        <v>468</v>
      </c>
      <c r="C458" s="45" t="s">
        <v>316</v>
      </c>
    </row>
    <row r="459" spans="1:3" x14ac:dyDescent="0.25">
      <c r="A459" s="44">
        <v>464</v>
      </c>
      <c r="B459" s="19" t="s">
        <v>469</v>
      </c>
      <c r="C459" s="45" t="s">
        <v>336</v>
      </c>
    </row>
    <row r="460" spans="1:3" x14ac:dyDescent="0.25">
      <c r="A460" s="44">
        <v>465</v>
      </c>
      <c r="B460" s="19" t="s">
        <v>470</v>
      </c>
      <c r="C460" s="45" t="s">
        <v>336</v>
      </c>
    </row>
    <row r="461" spans="1:3" x14ac:dyDescent="0.25">
      <c r="A461" s="44">
        <v>466</v>
      </c>
      <c r="B461" s="19" t="s">
        <v>471</v>
      </c>
      <c r="C461" s="45" t="s">
        <v>336</v>
      </c>
    </row>
    <row r="462" spans="1:3" x14ac:dyDescent="0.25">
      <c r="A462" s="44">
        <v>467</v>
      </c>
      <c r="B462" s="19" t="s">
        <v>471</v>
      </c>
      <c r="C462" s="45" t="s">
        <v>336</v>
      </c>
    </row>
    <row r="463" spans="1:3" x14ac:dyDescent="0.25">
      <c r="A463" s="44">
        <v>468</v>
      </c>
      <c r="B463" s="19" t="s">
        <v>471</v>
      </c>
      <c r="C463" s="45" t="s">
        <v>336</v>
      </c>
    </row>
    <row r="464" spans="1:3" x14ac:dyDescent="0.25">
      <c r="A464" s="44">
        <v>469</v>
      </c>
      <c r="B464" s="19" t="s">
        <v>471</v>
      </c>
      <c r="C464" s="45" t="s">
        <v>336</v>
      </c>
    </row>
    <row r="465" spans="1:3" x14ac:dyDescent="0.25">
      <c r="A465" s="44">
        <v>470</v>
      </c>
      <c r="B465" s="19" t="s">
        <v>471</v>
      </c>
      <c r="C465" s="45" t="s">
        <v>336</v>
      </c>
    </row>
    <row r="466" spans="1:3" x14ac:dyDescent="0.25">
      <c r="A466" s="44">
        <v>473</v>
      </c>
      <c r="B466" s="19" t="s">
        <v>472</v>
      </c>
      <c r="C466" s="45" t="s">
        <v>336</v>
      </c>
    </row>
    <row r="467" spans="1:3" x14ac:dyDescent="0.25">
      <c r="A467" s="44">
        <v>474</v>
      </c>
      <c r="B467" s="19" t="s">
        <v>473</v>
      </c>
      <c r="C467" s="45" t="s">
        <v>316</v>
      </c>
    </row>
    <row r="468" spans="1:3" x14ac:dyDescent="0.25">
      <c r="A468" s="44">
        <v>475</v>
      </c>
      <c r="B468" s="19" t="s">
        <v>474</v>
      </c>
      <c r="C468" s="45" t="s">
        <v>336</v>
      </c>
    </row>
    <row r="469" spans="1:3" x14ac:dyDescent="0.25">
      <c r="A469" s="44">
        <v>476</v>
      </c>
      <c r="B469" s="19" t="s">
        <v>475</v>
      </c>
      <c r="C469" s="45" t="s">
        <v>316</v>
      </c>
    </row>
    <row r="470" spans="1:3" x14ac:dyDescent="0.25">
      <c r="A470" s="44">
        <v>477</v>
      </c>
      <c r="B470" s="19" t="s">
        <v>475</v>
      </c>
      <c r="C470" s="45" t="s">
        <v>316</v>
      </c>
    </row>
    <row r="471" spans="1:3" x14ac:dyDescent="0.25">
      <c r="A471" s="44">
        <v>478</v>
      </c>
      <c r="B471" s="19" t="s">
        <v>405</v>
      </c>
      <c r="C471" s="45" t="s">
        <v>336</v>
      </c>
    </row>
    <row r="472" spans="1:3" x14ac:dyDescent="0.25">
      <c r="A472" s="44">
        <v>479</v>
      </c>
      <c r="B472" s="19" t="s">
        <v>463</v>
      </c>
      <c r="C472" s="45" t="s">
        <v>336</v>
      </c>
    </row>
    <row r="473" spans="1:3" x14ac:dyDescent="0.25">
      <c r="A473" s="44">
        <v>480</v>
      </c>
      <c r="B473" s="19" t="s">
        <v>463</v>
      </c>
      <c r="C473" s="45" t="s">
        <v>336</v>
      </c>
    </row>
    <row r="474" spans="1:3" x14ac:dyDescent="0.25">
      <c r="A474" s="44">
        <v>481</v>
      </c>
      <c r="B474" s="19" t="s">
        <v>463</v>
      </c>
      <c r="C474" s="45" t="s">
        <v>336</v>
      </c>
    </row>
    <row r="475" spans="1:3" x14ac:dyDescent="0.25">
      <c r="A475" s="44">
        <v>482</v>
      </c>
      <c r="B475" s="19" t="s">
        <v>476</v>
      </c>
      <c r="C475" s="45" t="s">
        <v>477</v>
      </c>
    </row>
    <row r="476" spans="1:3" x14ac:dyDescent="0.25">
      <c r="A476" s="44">
        <v>483</v>
      </c>
      <c r="B476" s="19" t="s">
        <v>478</v>
      </c>
      <c r="C476" s="45" t="s">
        <v>477</v>
      </c>
    </row>
    <row r="477" spans="1:3" x14ac:dyDescent="0.25">
      <c r="A477" s="44">
        <v>484</v>
      </c>
      <c r="B477" s="19" t="s">
        <v>479</v>
      </c>
      <c r="C477" s="45" t="s">
        <v>477</v>
      </c>
    </row>
    <row r="478" spans="1:3" x14ac:dyDescent="0.25">
      <c r="A478" s="44">
        <v>485</v>
      </c>
      <c r="B478" s="19" t="s">
        <v>480</v>
      </c>
      <c r="C478" s="45" t="s">
        <v>477</v>
      </c>
    </row>
    <row r="479" spans="1:3" x14ac:dyDescent="0.25">
      <c r="A479" s="44">
        <v>486</v>
      </c>
      <c r="B479" s="19" t="s">
        <v>481</v>
      </c>
      <c r="C479" s="45" t="s">
        <v>477</v>
      </c>
    </row>
    <row r="480" spans="1:3" x14ac:dyDescent="0.25">
      <c r="A480" s="44">
        <v>487</v>
      </c>
      <c r="B480" s="19" t="s">
        <v>482</v>
      </c>
      <c r="C480" s="45" t="s">
        <v>477</v>
      </c>
    </row>
    <row r="481" spans="1:3" x14ac:dyDescent="0.25">
      <c r="A481" s="44">
        <v>488</v>
      </c>
      <c r="B481" s="19" t="s">
        <v>483</v>
      </c>
      <c r="C481" s="45" t="s">
        <v>477</v>
      </c>
    </row>
    <row r="482" spans="1:3" x14ac:dyDescent="0.25">
      <c r="A482" s="44">
        <v>489</v>
      </c>
      <c r="B482" s="19" t="s">
        <v>484</v>
      </c>
      <c r="C482" s="45" t="s">
        <v>477</v>
      </c>
    </row>
    <row r="483" spans="1:3" x14ac:dyDescent="0.25">
      <c r="A483" s="44">
        <v>490</v>
      </c>
      <c r="B483" s="19" t="s">
        <v>485</v>
      </c>
      <c r="C483" s="45" t="s">
        <v>477</v>
      </c>
    </row>
    <row r="484" spans="1:3" x14ac:dyDescent="0.25">
      <c r="A484" s="44">
        <v>491</v>
      </c>
      <c r="B484" s="19" t="s">
        <v>486</v>
      </c>
      <c r="C484" s="45" t="s">
        <v>477</v>
      </c>
    </row>
    <row r="485" spans="1:3" x14ac:dyDescent="0.25">
      <c r="A485" s="44">
        <v>492</v>
      </c>
      <c r="B485" s="19" t="s">
        <v>487</v>
      </c>
      <c r="C485" s="45" t="s">
        <v>477</v>
      </c>
    </row>
    <row r="486" spans="1:3" x14ac:dyDescent="0.25">
      <c r="A486" s="44">
        <v>493</v>
      </c>
      <c r="B486" s="19" t="s">
        <v>488</v>
      </c>
      <c r="C486" s="45" t="s">
        <v>477</v>
      </c>
    </row>
    <row r="487" spans="1:3" x14ac:dyDescent="0.25">
      <c r="A487" s="44">
        <v>494</v>
      </c>
      <c r="B487" s="19" t="s">
        <v>489</v>
      </c>
      <c r="C487" s="45" t="s">
        <v>477</v>
      </c>
    </row>
    <row r="488" spans="1:3" x14ac:dyDescent="0.25">
      <c r="A488" s="44">
        <v>495</v>
      </c>
      <c r="B488" s="19" t="s">
        <v>490</v>
      </c>
      <c r="C488" s="45" t="s">
        <v>477</v>
      </c>
    </row>
    <row r="489" spans="1:3" x14ac:dyDescent="0.25">
      <c r="A489" s="44">
        <v>496</v>
      </c>
      <c r="B489" s="19" t="s">
        <v>491</v>
      </c>
      <c r="C489" s="45" t="s">
        <v>477</v>
      </c>
    </row>
    <row r="490" spans="1:3" x14ac:dyDescent="0.25">
      <c r="A490" s="44">
        <v>497</v>
      </c>
      <c r="B490" s="19" t="s">
        <v>492</v>
      </c>
      <c r="C490" s="45" t="s">
        <v>477</v>
      </c>
    </row>
    <row r="491" spans="1:3" x14ac:dyDescent="0.25">
      <c r="A491" s="44">
        <v>498</v>
      </c>
      <c r="B491" s="19" t="s">
        <v>493</v>
      </c>
      <c r="C491" s="45" t="s">
        <v>477</v>
      </c>
    </row>
    <row r="492" spans="1:3" x14ac:dyDescent="0.25">
      <c r="A492" s="44">
        <v>701</v>
      </c>
      <c r="B492" s="19" t="s">
        <v>494</v>
      </c>
      <c r="C492" s="45" t="s">
        <v>316</v>
      </c>
    </row>
    <row r="493" spans="1:3" x14ac:dyDescent="0.25">
      <c r="A493" s="44">
        <v>702</v>
      </c>
      <c r="B493" s="19" t="s">
        <v>494</v>
      </c>
      <c r="C493" s="45" t="s">
        <v>316</v>
      </c>
    </row>
    <row r="494" spans="1:3" x14ac:dyDescent="0.25">
      <c r="A494" s="44">
        <v>703</v>
      </c>
      <c r="B494" s="19" t="s">
        <v>428</v>
      </c>
      <c r="C494" s="45" t="s">
        <v>316</v>
      </c>
    </row>
    <row r="495" spans="1:3" x14ac:dyDescent="0.25">
      <c r="A495" s="44">
        <v>704</v>
      </c>
      <c r="B495" s="19" t="s">
        <v>428</v>
      </c>
      <c r="C495" s="45" t="s">
        <v>316</v>
      </c>
    </row>
    <row r="496" spans="1:3" x14ac:dyDescent="0.25">
      <c r="A496" s="44">
        <v>705</v>
      </c>
      <c r="B496" s="19" t="s">
        <v>428</v>
      </c>
      <c r="C496" s="45" t="s">
        <v>316</v>
      </c>
    </row>
    <row r="497" spans="1:3" x14ac:dyDescent="0.25">
      <c r="A497" s="44">
        <v>706</v>
      </c>
      <c r="B497" s="19" t="s">
        <v>428</v>
      </c>
      <c r="C497" s="45" t="s">
        <v>316</v>
      </c>
    </row>
    <row r="498" spans="1:3" x14ac:dyDescent="0.25">
      <c r="A498" s="44">
        <v>707</v>
      </c>
      <c r="B498" s="19" t="s">
        <v>428</v>
      </c>
      <c r="C498" s="45" t="s">
        <v>316</v>
      </c>
    </row>
    <row r="499" spans="1:3" x14ac:dyDescent="0.25">
      <c r="A499" s="44">
        <v>708</v>
      </c>
      <c r="B499" s="19" t="s">
        <v>428</v>
      </c>
      <c r="C499" s="45" t="s">
        <v>316</v>
      </c>
    </row>
    <row r="500" spans="1:3" x14ac:dyDescent="0.25">
      <c r="A500" s="44">
        <v>709</v>
      </c>
      <c r="B500" s="19" t="s">
        <v>428</v>
      </c>
      <c r="C500" s="45" t="s">
        <v>316</v>
      </c>
    </row>
    <row r="501" spans="1:3" x14ac:dyDescent="0.25">
      <c r="A501" s="44">
        <v>710</v>
      </c>
      <c r="B501" s="19" t="s">
        <v>428</v>
      </c>
      <c r="C501" s="45" t="s">
        <v>316</v>
      </c>
    </row>
    <row r="502" spans="1:3" x14ac:dyDescent="0.25">
      <c r="A502" s="44">
        <v>711</v>
      </c>
      <c r="B502" s="19" t="s">
        <v>428</v>
      </c>
      <c r="C502" s="45" t="s">
        <v>316</v>
      </c>
    </row>
    <row r="503" spans="1:3" x14ac:dyDescent="0.25">
      <c r="A503" s="44">
        <v>712</v>
      </c>
      <c r="B503" s="19" t="s">
        <v>495</v>
      </c>
      <c r="C503" s="45" t="s">
        <v>316</v>
      </c>
    </row>
    <row r="504" spans="1:3" x14ac:dyDescent="0.25">
      <c r="A504" s="44">
        <v>713</v>
      </c>
      <c r="B504" s="19" t="s">
        <v>495</v>
      </c>
      <c r="C504" s="45" t="s">
        <v>316</v>
      </c>
    </row>
    <row r="505" spans="1:3" x14ac:dyDescent="0.25">
      <c r="A505" s="44">
        <v>714</v>
      </c>
      <c r="B505" s="19" t="s">
        <v>495</v>
      </c>
      <c r="C505" s="45" t="s">
        <v>316</v>
      </c>
    </row>
    <row r="506" spans="1:3" x14ac:dyDescent="0.25">
      <c r="A506" s="44">
        <v>715</v>
      </c>
      <c r="B506" s="19" t="s">
        <v>495</v>
      </c>
      <c r="C506" s="45" t="s">
        <v>316</v>
      </c>
    </row>
    <row r="507" spans="1:3" x14ac:dyDescent="0.25">
      <c r="A507" s="44">
        <v>716</v>
      </c>
      <c r="B507" s="19" t="s">
        <v>496</v>
      </c>
      <c r="C507" s="45" t="s">
        <v>316</v>
      </c>
    </row>
    <row r="508" spans="1:3" x14ac:dyDescent="0.25">
      <c r="A508" s="44">
        <v>717</v>
      </c>
      <c r="B508" s="19" t="s">
        <v>496</v>
      </c>
      <c r="C508" s="45" t="s">
        <v>316</v>
      </c>
    </row>
    <row r="509" spans="1:3" x14ac:dyDescent="0.25">
      <c r="A509" s="44">
        <v>718</v>
      </c>
      <c r="B509" s="19" t="s">
        <v>497</v>
      </c>
      <c r="C509" s="45" t="s">
        <v>316</v>
      </c>
    </row>
    <row r="510" spans="1:3" x14ac:dyDescent="0.25">
      <c r="A510" s="44">
        <v>719</v>
      </c>
      <c r="B510" s="19" t="s">
        <v>497</v>
      </c>
      <c r="C510" s="45" t="s">
        <v>316</v>
      </c>
    </row>
    <row r="511" spans="1:3" x14ac:dyDescent="0.25">
      <c r="A511" s="44">
        <v>720</v>
      </c>
      <c r="B511" s="19" t="s">
        <v>363</v>
      </c>
      <c r="C511" s="45" t="s">
        <v>336</v>
      </c>
    </row>
    <row r="512" spans="1:3" x14ac:dyDescent="0.25">
      <c r="A512" s="44">
        <v>721</v>
      </c>
      <c r="B512" s="19" t="s">
        <v>498</v>
      </c>
      <c r="C512" s="45" t="s">
        <v>336</v>
      </c>
    </row>
    <row r="513" spans="1:3" x14ac:dyDescent="0.25">
      <c r="A513" s="44">
        <v>722</v>
      </c>
      <c r="B513" s="19" t="s">
        <v>498</v>
      </c>
      <c r="C513" s="45" t="s">
        <v>336</v>
      </c>
    </row>
    <row r="514" spans="1:3" x14ac:dyDescent="0.25">
      <c r="A514" s="44">
        <v>723</v>
      </c>
      <c r="B514" s="19" t="s">
        <v>498</v>
      </c>
      <c r="C514" s="45" t="s">
        <v>336</v>
      </c>
    </row>
    <row r="515" spans="1:3" x14ac:dyDescent="0.25">
      <c r="A515" s="44">
        <v>724</v>
      </c>
      <c r="B515" s="19" t="s">
        <v>498</v>
      </c>
      <c r="C515" s="45" t="s">
        <v>336</v>
      </c>
    </row>
    <row r="516" spans="1:3" x14ac:dyDescent="0.25">
      <c r="A516" s="44">
        <v>725</v>
      </c>
      <c r="B516" s="19" t="s">
        <v>498</v>
      </c>
      <c r="C516" s="45" t="s">
        <v>336</v>
      </c>
    </row>
    <row r="517" spans="1:3" x14ac:dyDescent="0.25">
      <c r="A517" s="44">
        <v>726</v>
      </c>
      <c r="B517" s="19" t="s">
        <v>498</v>
      </c>
      <c r="C517" s="45" t="s">
        <v>336</v>
      </c>
    </row>
    <row r="518" spans="1:3" x14ac:dyDescent="0.25">
      <c r="A518" s="44">
        <v>727</v>
      </c>
      <c r="B518" s="19" t="s">
        <v>498</v>
      </c>
      <c r="C518" s="45" t="s">
        <v>336</v>
      </c>
    </row>
    <row r="519" spans="1:3" x14ac:dyDescent="0.25">
      <c r="A519" s="44">
        <v>728</v>
      </c>
      <c r="B519" s="19" t="s">
        <v>499</v>
      </c>
      <c r="C519" s="45" t="s">
        <v>336</v>
      </c>
    </row>
    <row r="520" spans="1:3" x14ac:dyDescent="0.25">
      <c r="A520" s="44">
        <v>729</v>
      </c>
      <c r="B520" s="19" t="s">
        <v>498</v>
      </c>
      <c r="C520" s="45" t="s">
        <v>336</v>
      </c>
    </row>
    <row r="521" spans="1:3" x14ac:dyDescent="0.25">
      <c r="A521" s="44">
        <v>730</v>
      </c>
      <c r="B521" s="19" t="s">
        <v>499</v>
      </c>
      <c r="C521" s="45" t="s">
        <v>336</v>
      </c>
    </row>
    <row r="522" spans="1:3" x14ac:dyDescent="0.25">
      <c r="A522" s="44">
        <v>731</v>
      </c>
      <c r="B522" s="19" t="s">
        <v>498</v>
      </c>
      <c r="C522" s="45" t="s">
        <v>336</v>
      </c>
    </row>
    <row r="523" spans="1:3" x14ac:dyDescent="0.25">
      <c r="A523" s="44">
        <v>732</v>
      </c>
      <c r="B523" s="19" t="s">
        <v>499</v>
      </c>
      <c r="C523" s="45" t="s">
        <v>336</v>
      </c>
    </row>
    <row r="524" spans="1:3" x14ac:dyDescent="0.25">
      <c r="A524" s="44">
        <v>733</v>
      </c>
      <c r="B524" s="19" t="s">
        <v>498</v>
      </c>
      <c r="C524" s="45" t="s">
        <v>336</v>
      </c>
    </row>
    <row r="525" spans="1:3" x14ac:dyDescent="0.25">
      <c r="A525" s="44">
        <v>734</v>
      </c>
      <c r="B525" s="19" t="s">
        <v>499</v>
      </c>
      <c r="C525" s="45" t="s">
        <v>336</v>
      </c>
    </row>
    <row r="526" spans="1:3" x14ac:dyDescent="0.25">
      <c r="A526" s="44">
        <v>735</v>
      </c>
      <c r="B526" s="19" t="s">
        <v>498</v>
      </c>
      <c r="C526" s="45" t="s">
        <v>336</v>
      </c>
    </row>
    <row r="527" spans="1:3" x14ac:dyDescent="0.25">
      <c r="A527" s="44">
        <v>736</v>
      </c>
      <c r="B527" s="19" t="s">
        <v>499</v>
      </c>
      <c r="C527" s="45" t="s">
        <v>336</v>
      </c>
    </row>
    <row r="528" spans="1:3" x14ac:dyDescent="0.25">
      <c r="A528" s="44">
        <v>737</v>
      </c>
      <c r="B528" s="19" t="s">
        <v>498</v>
      </c>
      <c r="C528" s="45" t="s">
        <v>336</v>
      </c>
    </row>
    <row r="529" spans="1:3" x14ac:dyDescent="0.25">
      <c r="A529" s="44">
        <v>738</v>
      </c>
      <c r="B529" s="19" t="s">
        <v>499</v>
      </c>
      <c r="C529" s="45" t="s">
        <v>336</v>
      </c>
    </row>
    <row r="530" spans="1:3" x14ac:dyDescent="0.25">
      <c r="A530" s="44">
        <v>739</v>
      </c>
      <c r="B530" s="19" t="s">
        <v>498</v>
      </c>
      <c r="C530" s="45" t="s">
        <v>336</v>
      </c>
    </row>
    <row r="531" spans="1:3" x14ac:dyDescent="0.25">
      <c r="A531" s="44">
        <v>740</v>
      </c>
      <c r="B531" s="19" t="s">
        <v>499</v>
      </c>
      <c r="C531" s="45" t="s">
        <v>336</v>
      </c>
    </row>
    <row r="532" spans="1:3" x14ac:dyDescent="0.25">
      <c r="A532" s="44">
        <v>741</v>
      </c>
      <c r="B532" s="19" t="s">
        <v>498</v>
      </c>
      <c r="C532" s="45" t="s">
        <v>336</v>
      </c>
    </row>
    <row r="533" spans="1:3" x14ac:dyDescent="0.25">
      <c r="A533" s="44">
        <v>742</v>
      </c>
      <c r="B533" s="19" t="s">
        <v>499</v>
      </c>
      <c r="C533" s="45" t="s">
        <v>336</v>
      </c>
    </row>
    <row r="534" spans="1:3" x14ac:dyDescent="0.25">
      <c r="A534" s="44">
        <v>743</v>
      </c>
      <c r="B534" s="19" t="s">
        <v>498</v>
      </c>
      <c r="C534" s="45" t="s">
        <v>336</v>
      </c>
    </row>
    <row r="535" spans="1:3" x14ac:dyDescent="0.25">
      <c r="A535" s="44">
        <v>744</v>
      </c>
      <c r="B535" s="19" t="s">
        <v>499</v>
      </c>
      <c r="C535" s="45" t="s">
        <v>336</v>
      </c>
    </row>
    <row r="536" spans="1:3" x14ac:dyDescent="0.25">
      <c r="A536" s="44">
        <v>745</v>
      </c>
      <c r="B536" s="19" t="s">
        <v>498</v>
      </c>
      <c r="C536" s="45" t="s">
        <v>336</v>
      </c>
    </row>
    <row r="537" spans="1:3" x14ac:dyDescent="0.25">
      <c r="A537" s="44">
        <v>746</v>
      </c>
      <c r="B537" s="19" t="s">
        <v>499</v>
      </c>
      <c r="C537" s="45" t="s">
        <v>336</v>
      </c>
    </row>
    <row r="538" spans="1:3" x14ac:dyDescent="0.25">
      <c r="A538" s="44">
        <v>747</v>
      </c>
      <c r="B538" s="19" t="s">
        <v>498</v>
      </c>
      <c r="C538" s="45" t="s">
        <v>336</v>
      </c>
    </row>
    <row r="539" spans="1:3" x14ac:dyDescent="0.25">
      <c r="A539" s="44">
        <v>748</v>
      </c>
      <c r="B539" s="19" t="s">
        <v>498</v>
      </c>
      <c r="C539" s="45" t="s">
        <v>336</v>
      </c>
    </row>
    <row r="540" spans="1:3" x14ac:dyDescent="0.25">
      <c r="A540" s="44">
        <v>749</v>
      </c>
      <c r="B540" s="19" t="s">
        <v>499</v>
      </c>
      <c r="C540" s="45" t="s">
        <v>336</v>
      </c>
    </row>
    <row r="541" spans="1:3" x14ac:dyDescent="0.25">
      <c r="A541" s="44">
        <v>752</v>
      </c>
      <c r="B541" s="19" t="s">
        <v>498</v>
      </c>
      <c r="C541" s="45" t="s">
        <v>336</v>
      </c>
    </row>
    <row r="542" spans="1:3" x14ac:dyDescent="0.25">
      <c r="A542" s="44">
        <v>753</v>
      </c>
      <c r="B542" s="19" t="s">
        <v>500</v>
      </c>
      <c r="C542" s="45" t="s">
        <v>336</v>
      </c>
    </row>
    <row r="543" spans="1:3" x14ac:dyDescent="0.25">
      <c r="A543" s="44">
        <v>754</v>
      </c>
      <c r="B543" s="19" t="s">
        <v>498</v>
      </c>
      <c r="C543" s="45" t="s">
        <v>336</v>
      </c>
    </row>
    <row r="544" spans="1:3" x14ac:dyDescent="0.25">
      <c r="A544" s="44">
        <v>755</v>
      </c>
      <c r="B544" s="19" t="s">
        <v>500</v>
      </c>
      <c r="C544" s="45" t="s">
        <v>336</v>
      </c>
    </row>
    <row r="545" spans="1:3" x14ac:dyDescent="0.25">
      <c r="A545" s="44">
        <v>756</v>
      </c>
      <c r="B545" s="19" t="s">
        <v>498</v>
      </c>
      <c r="C545" s="45" t="s">
        <v>336</v>
      </c>
    </row>
    <row r="546" spans="1:3" x14ac:dyDescent="0.25">
      <c r="A546" s="44">
        <v>757</v>
      </c>
      <c r="B546" s="19" t="s">
        <v>500</v>
      </c>
      <c r="C546" s="45" t="s">
        <v>336</v>
      </c>
    </row>
    <row r="547" spans="1:3" x14ac:dyDescent="0.25">
      <c r="A547" s="44">
        <v>758</v>
      </c>
      <c r="B547" s="19" t="s">
        <v>498</v>
      </c>
      <c r="C547" s="45" t="s">
        <v>336</v>
      </c>
    </row>
    <row r="548" spans="1:3" x14ac:dyDescent="0.25">
      <c r="A548" s="44">
        <v>759</v>
      </c>
      <c r="B548" s="19" t="s">
        <v>500</v>
      </c>
      <c r="C548" s="45" t="s">
        <v>336</v>
      </c>
    </row>
    <row r="549" spans="1:3" x14ac:dyDescent="0.25">
      <c r="A549" s="44">
        <v>760</v>
      </c>
      <c r="B549" s="19" t="s">
        <v>498</v>
      </c>
      <c r="C549" s="45" t="s">
        <v>336</v>
      </c>
    </row>
    <row r="550" spans="1:3" x14ac:dyDescent="0.25">
      <c r="A550" s="44">
        <v>761</v>
      </c>
      <c r="B550" s="19" t="s">
        <v>500</v>
      </c>
      <c r="C550" s="45" t="s">
        <v>336</v>
      </c>
    </row>
    <row r="551" spans="1:3" x14ac:dyDescent="0.25">
      <c r="A551" s="44">
        <v>762</v>
      </c>
      <c r="B551" s="19" t="s">
        <v>498</v>
      </c>
      <c r="C551" s="45" t="s">
        <v>336</v>
      </c>
    </row>
    <row r="552" spans="1:3" x14ac:dyDescent="0.25">
      <c r="A552" s="44">
        <v>763</v>
      </c>
      <c r="B552" s="19" t="s">
        <v>500</v>
      </c>
      <c r="C552" s="45" t="s">
        <v>336</v>
      </c>
    </row>
    <row r="553" spans="1:3" x14ac:dyDescent="0.25">
      <c r="A553" s="44">
        <v>764</v>
      </c>
      <c r="B553" s="19" t="s">
        <v>498</v>
      </c>
      <c r="C553" s="45" t="s">
        <v>336</v>
      </c>
    </row>
    <row r="554" spans="1:3" x14ac:dyDescent="0.25">
      <c r="A554" s="44">
        <v>765</v>
      </c>
      <c r="B554" s="19" t="s">
        <v>500</v>
      </c>
      <c r="C554" s="45" t="s">
        <v>336</v>
      </c>
    </row>
    <row r="555" spans="1:3" x14ac:dyDescent="0.25">
      <c r="A555" s="44">
        <v>766</v>
      </c>
      <c r="B555" s="19" t="s">
        <v>498</v>
      </c>
      <c r="C555" s="45" t="s">
        <v>336</v>
      </c>
    </row>
    <row r="556" spans="1:3" x14ac:dyDescent="0.25">
      <c r="A556" s="44">
        <v>767</v>
      </c>
      <c r="B556" s="19" t="s">
        <v>500</v>
      </c>
      <c r="C556" s="45" t="s">
        <v>336</v>
      </c>
    </row>
    <row r="557" spans="1:3" x14ac:dyDescent="0.25">
      <c r="A557" s="44">
        <v>768</v>
      </c>
      <c r="B557" s="19" t="s">
        <v>498</v>
      </c>
      <c r="C557" s="45" t="s">
        <v>336</v>
      </c>
    </row>
    <row r="558" spans="1:3" x14ac:dyDescent="0.25">
      <c r="A558" s="44">
        <v>769</v>
      </c>
      <c r="B558" s="19" t="s">
        <v>500</v>
      </c>
      <c r="C558" s="45" t="s">
        <v>336</v>
      </c>
    </row>
    <row r="559" spans="1:3" x14ac:dyDescent="0.25">
      <c r="A559" s="44">
        <v>770</v>
      </c>
      <c r="B559" s="19" t="s">
        <v>501</v>
      </c>
      <c r="C559" s="45" t="s">
        <v>336</v>
      </c>
    </row>
    <row r="560" spans="1:3" x14ac:dyDescent="0.25">
      <c r="A560" s="44">
        <v>775</v>
      </c>
      <c r="B560" s="19" t="s">
        <v>502</v>
      </c>
      <c r="C560" s="45" t="s">
        <v>316</v>
      </c>
    </row>
    <row r="561" spans="1:3" x14ac:dyDescent="0.25">
      <c r="A561" s="44">
        <v>776</v>
      </c>
      <c r="B561" s="19" t="s">
        <v>502</v>
      </c>
      <c r="C561" s="45" t="s">
        <v>316</v>
      </c>
    </row>
    <row r="562" spans="1:3" x14ac:dyDescent="0.25">
      <c r="A562" s="44">
        <v>781</v>
      </c>
      <c r="B562" s="19" t="s">
        <v>498</v>
      </c>
      <c r="C562" s="45" t="s">
        <v>316</v>
      </c>
    </row>
    <row r="563" spans="1:3" x14ac:dyDescent="0.25">
      <c r="A563" s="44">
        <v>782</v>
      </c>
      <c r="B563" s="19" t="s">
        <v>498</v>
      </c>
      <c r="C563" s="45" t="s">
        <v>336</v>
      </c>
    </row>
    <row r="564" spans="1:3" x14ac:dyDescent="0.25">
      <c r="A564" s="44">
        <v>783</v>
      </c>
      <c r="B564" s="19" t="s">
        <v>498</v>
      </c>
      <c r="C564" s="45" t="s">
        <v>336</v>
      </c>
    </row>
    <row r="565" spans="1:3" x14ac:dyDescent="0.25">
      <c r="A565" s="44">
        <v>784</v>
      </c>
      <c r="B565" s="19" t="s">
        <v>498</v>
      </c>
      <c r="C565" s="45" t="s">
        <v>336</v>
      </c>
    </row>
    <row r="566" spans="1:3" x14ac:dyDescent="0.25">
      <c r="A566" s="44">
        <v>785</v>
      </c>
      <c r="B566" s="19" t="s">
        <v>498</v>
      </c>
      <c r="C566" s="45" t="s">
        <v>336</v>
      </c>
    </row>
    <row r="567" spans="1:3" x14ac:dyDescent="0.25">
      <c r="A567" s="44">
        <v>786</v>
      </c>
      <c r="B567" s="19" t="s">
        <v>498</v>
      </c>
      <c r="C567" s="45" t="s">
        <v>336</v>
      </c>
    </row>
    <row r="568" spans="1:3" x14ac:dyDescent="0.25">
      <c r="A568" s="44">
        <v>787</v>
      </c>
      <c r="B568" s="19" t="s">
        <v>503</v>
      </c>
      <c r="C568" s="45" t="s">
        <v>336</v>
      </c>
    </row>
    <row r="569" spans="1:3" x14ac:dyDescent="0.25">
      <c r="A569" s="44">
        <v>788</v>
      </c>
      <c r="B569" s="19" t="s">
        <v>504</v>
      </c>
      <c r="C569" s="45" t="s">
        <v>336</v>
      </c>
    </row>
    <row r="570" spans="1:3" x14ac:dyDescent="0.25">
      <c r="A570" s="44">
        <v>789</v>
      </c>
      <c r="B570" s="19" t="s">
        <v>505</v>
      </c>
      <c r="C570" s="45" t="s">
        <v>336</v>
      </c>
    </row>
    <row r="571" spans="1:3" x14ac:dyDescent="0.25">
      <c r="A571" s="44">
        <v>790</v>
      </c>
      <c r="B571" s="19" t="s">
        <v>506</v>
      </c>
      <c r="C571" s="45" t="s">
        <v>336</v>
      </c>
    </row>
    <row r="572" spans="1:3" x14ac:dyDescent="0.25">
      <c r="A572" s="44">
        <v>791</v>
      </c>
      <c r="B572" s="19" t="s">
        <v>507</v>
      </c>
      <c r="C572" s="45" t="s">
        <v>336</v>
      </c>
    </row>
    <row r="573" spans="1:3" x14ac:dyDescent="0.25">
      <c r="A573" s="44">
        <v>792</v>
      </c>
      <c r="B573" s="19" t="s">
        <v>508</v>
      </c>
      <c r="C573" s="45" t="s">
        <v>336</v>
      </c>
    </row>
    <row r="574" spans="1:3" x14ac:dyDescent="0.25">
      <c r="A574" s="44">
        <v>793</v>
      </c>
      <c r="B574" s="19" t="s">
        <v>498</v>
      </c>
      <c r="C574" s="45" t="s">
        <v>336</v>
      </c>
    </row>
    <row r="575" spans="1:3" x14ac:dyDescent="0.25">
      <c r="A575" s="44">
        <v>794</v>
      </c>
      <c r="B575" s="19" t="s">
        <v>499</v>
      </c>
      <c r="C575" s="45" t="s">
        <v>336</v>
      </c>
    </row>
    <row r="576" spans="1:3" x14ac:dyDescent="0.25">
      <c r="A576" s="44">
        <v>801</v>
      </c>
      <c r="B576" s="19" t="s">
        <v>425</v>
      </c>
      <c r="C576" s="45" t="s">
        <v>336</v>
      </c>
    </row>
    <row r="577" spans="1:3" x14ac:dyDescent="0.25">
      <c r="A577" s="44">
        <v>802</v>
      </c>
      <c r="B577" s="19" t="s">
        <v>509</v>
      </c>
      <c r="C577" s="45" t="s">
        <v>336</v>
      </c>
    </row>
    <row r="578" spans="1:3" x14ac:dyDescent="0.25">
      <c r="A578" s="44">
        <v>803</v>
      </c>
      <c r="B578" s="19" t="s">
        <v>510</v>
      </c>
      <c r="C578" s="45" t="s">
        <v>316</v>
      </c>
    </row>
    <row r="579" spans="1:3" x14ac:dyDescent="0.25">
      <c r="A579" s="44">
        <v>804</v>
      </c>
      <c r="B579" s="19" t="s">
        <v>509</v>
      </c>
      <c r="C579" s="45" t="s">
        <v>336</v>
      </c>
    </row>
    <row r="580" spans="1:3" x14ac:dyDescent="0.25">
      <c r="A580" s="44">
        <v>805</v>
      </c>
      <c r="B580" s="19" t="s">
        <v>510</v>
      </c>
      <c r="C580" s="45" t="s">
        <v>316</v>
      </c>
    </row>
    <row r="581" spans="1:3" x14ac:dyDescent="0.25">
      <c r="A581" s="44">
        <v>806</v>
      </c>
      <c r="B581" s="19" t="s">
        <v>509</v>
      </c>
      <c r="C581" s="45" t="s">
        <v>336</v>
      </c>
    </row>
    <row r="582" spans="1:3" x14ac:dyDescent="0.25">
      <c r="A582" s="44">
        <v>807</v>
      </c>
      <c r="B582" s="19" t="s">
        <v>510</v>
      </c>
      <c r="C582" s="45" t="s">
        <v>316</v>
      </c>
    </row>
    <row r="583" spans="1:3" x14ac:dyDescent="0.25">
      <c r="A583" s="44">
        <v>808</v>
      </c>
      <c r="B583" s="19" t="s">
        <v>509</v>
      </c>
      <c r="C583" s="45" t="s">
        <v>336</v>
      </c>
    </row>
    <row r="584" spans="1:3" x14ac:dyDescent="0.25">
      <c r="A584" s="44">
        <v>809</v>
      </c>
      <c r="B584" s="19" t="s">
        <v>510</v>
      </c>
      <c r="C584" s="45" t="s">
        <v>316</v>
      </c>
    </row>
    <row r="585" spans="1:3" x14ac:dyDescent="0.25">
      <c r="A585" s="44">
        <v>810</v>
      </c>
      <c r="B585" s="19" t="s">
        <v>509</v>
      </c>
      <c r="C585" s="45" t="s">
        <v>336</v>
      </c>
    </row>
    <row r="586" spans="1:3" x14ac:dyDescent="0.25">
      <c r="A586" s="44">
        <v>811</v>
      </c>
      <c r="B586" s="19" t="s">
        <v>510</v>
      </c>
      <c r="C586" s="45" t="s">
        <v>316</v>
      </c>
    </row>
    <row r="587" spans="1:3" x14ac:dyDescent="0.25">
      <c r="A587" s="44">
        <v>812</v>
      </c>
      <c r="B587" s="19" t="s">
        <v>509</v>
      </c>
      <c r="C587" s="45" t="s">
        <v>336</v>
      </c>
    </row>
    <row r="588" spans="1:3" x14ac:dyDescent="0.25">
      <c r="A588" s="44">
        <v>813</v>
      </c>
      <c r="B588" s="19" t="s">
        <v>510</v>
      </c>
      <c r="C588" s="45" t="s">
        <v>316</v>
      </c>
    </row>
    <row r="589" spans="1:3" x14ac:dyDescent="0.25">
      <c r="A589" s="44">
        <v>814</v>
      </c>
      <c r="B589" s="19" t="s">
        <v>509</v>
      </c>
      <c r="C589" s="45" t="s">
        <v>336</v>
      </c>
    </row>
    <row r="590" spans="1:3" x14ac:dyDescent="0.25">
      <c r="A590" s="44">
        <v>815</v>
      </c>
      <c r="B590" s="19" t="s">
        <v>510</v>
      </c>
      <c r="C590" s="45" t="s">
        <v>316</v>
      </c>
    </row>
    <row r="591" spans="1:3" x14ac:dyDescent="0.25">
      <c r="A591" s="44">
        <v>816</v>
      </c>
      <c r="B591" s="19" t="s">
        <v>509</v>
      </c>
      <c r="C591" s="45" t="s">
        <v>336</v>
      </c>
    </row>
    <row r="592" spans="1:3" x14ac:dyDescent="0.25">
      <c r="A592" s="44">
        <v>817</v>
      </c>
      <c r="B592" s="19" t="s">
        <v>510</v>
      </c>
      <c r="C592" s="45" t="s">
        <v>316</v>
      </c>
    </row>
    <row r="593" spans="1:3" x14ac:dyDescent="0.25">
      <c r="A593" s="44">
        <v>818</v>
      </c>
      <c r="B593" s="19" t="s">
        <v>509</v>
      </c>
      <c r="C593" s="45" t="s">
        <v>336</v>
      </c>
    </row>
    <row r="594" spans="1:3" x14ac:dyDescent="0.25">
      <c r="A594" s="44">
        <v>819</v>
      </c>
      <c r="B594" s="19" t="s">
        <v>510</v>
      </c>
      <c r="C594" s="45" t="s">
        <v>316</v>
      </c>
    </row>
    <row r="595" spans="1:3" x14ac:dyDescent="0.25">
      <c r="A595" s="44">
        <v>820</v>
      </c>
      <c r="B595" s="19" t="s">
        <v>509</v>
      </c>
      <c r="C595" s="45" t="s">
        <v>336</v>
      </c>
    </row>
    <row r="596" spans="1:3" x14ac:dyDescent="0.25">
      <c r="A596" s="44">
        <v>821</v>
      </c>
      <c r="B596" s="19" t="s">
        <v>510</v>
      </c>
      <c r="C596" s="45" t="s">
        <v>316</v>
      </c>
    </row>
    <row r="597" spans="1:3" x14ac:dyDescent="0.25">
      <c r="A597" s="44">
        <v>822</v>
      </c>
      <c r="B597" s="19" t="s">
        <v>509</v>
      </c>
      <c r="C597" s="45" t="s">
        <v>336</v>
      </c>
    </row>
    <row r="598" spans="1:3" x14ac:dyDescent="0.25">
      <c r="A598" s="44">
        <v>823</v>
      </c>
      <c r="B598" s="19" t="s">
        <v>510</v>
      </c>
      <c r="C598" s="45" t="s">
        <v>316</v>
      </c>
    </row>
    <row r="599" spans="1:3" x14ac:dyDescent="0.25">
      <c r="A599" s="44">
        <v>824</v>
      </c>
      <c r="B599" s="19" t="s">
        <v>509</v>
      </c>
      <c r="C599" s="45" t="s">
        <v>336</v>
      </c>
    </row>
    <row r="600" spans="1:3" x14ac:dyDescent="0.25">
      <c r="A600" s="44">
        <v>825</v>
      </c>
      <c r="B600" s="19" t="s">
        <v>510</v>
      </c>
      <c r="C600" s="45" t="s">
        <v>316</v>
      </c>
    </row>
    <row r="601" spans="1:3" x14ac:dyDescent="0.25">
      <c r="A601" s="44">
        <v>826</v>
      </c>
      <c r="B601" s="19" t="s">
        <v>509</v>
      </c>
      <c r="C601" s="45" t="s">
        <v>336</v>
      </c>
    </row>
    <row r="602" spans="1:3" x14ac:dyDescent="0.25">
      <c r="A602" s="44">
        <v>827</v>
      </c>
      <c r="B602" s="19" t="s">
        <v>510</v>
      </c>
      <c r="C602" s="45" t="s">
        <v>316</v>
      </c>
    </row>
    <row r="603" spans="1:3" x14ac:dyDescent="0.25">
      <c r="A603" s="44">
        <v>828</v>
      </c>
      <c r="B603" s="19" t="s">
        <v>509</v>
      </c>
      <c r="C603" s="45" t="s">
        <v>336</v>
      </c>
    </row>
    <row r="604" spans="1:3" x14ac:dyDescent="0.25">
      <c r="A604" s="44">
        <v>829</v>
      </c>
      <c r="B604" s="19" t="s">
        <v>510</v>
      </c>
      <c r="C604" s="45" t="s">
        <v>316</v>
      </c>
    </row>
    <row r="605" spans="1:3" x14ac:dyDescent="0.25">
      <c r="A605" s="44">
        <v>830</v>
      </c>
      <c r="B605" s="19" t="s">
        <v>509</v>
      </c>
      <c r="C605" s="45" t="s">
        <v>336</v>
      </c>
    </row>
    <row r="606" spans="1:3" x14ac:dyDescent="0.25">
      <c r="A606" s="44">
        <v>831</v>
      </c>
      <c r="B606" s="19" t="s">
        <v>510</v>
      </c>
      <c r="C606" s="45" t="s">
        <v>316</v>
      </c>
    </row>
    <row r="607" spans="1:3" x14ac:dyDescent="0.25">
      <c r="A607" s="44">
        <v>832</v>
      </c>
      <c r="B607" s="19" t="s">
        <v>509</v>
      </c>
      <c r="C607" s="45" t="s">
        <v>336</v>
      </c>
    </row>
    <row r="608" spans="1:3" x14ac:dyDescent="0.25">
      <c r="A608" s="44">
        <v>833</v>
      </c>
      <c r="B608" s="19" t="s">
        <v>510</v>
      </c>
      <c r="C608" s="45" t="s">
        <v>316</v>
      </c>
    </row>
    <row r="609" spans="1:3" x14ac:dyDescent="0.25">
      <c r="A609" s="44">
        <v>834</v>
      </c>
      <c r="B609" s="19" t="s">
        <v>509</v>
      </c>
      <c r="C609" s="45" t="s">
        <v>336</v>
      </c>
    </row>
    <row r="610" spans="1:3" x14ac:dyDescent="0.25">
      <c r="A610" s="44">
        <v>835</v>
      </c>
      <c r="B610" s="19" t="s">
        <v>510</v>
      </c>
      <c r="C610" s="45" t="s">
        <v>316</v>
      </c>
    </row>
    <row r="611" spans="1:3" x14ac:dyDescent="0.25">
      <c r="A611" s="44">
        <v>836</v>
      </c>
      <c r="B611" s="19" t="s">
        <v>509</v>
      </c>
      <c r="C611" s="45" t="s">
        <v>336</v>
      </c>
    </row>
    <row r="612" spans="1:3" x14ac:dyDescent="0.25">
      <c r="A612" s="44">
        <v>837</v>
      </c>
      <c r="B612" s="19" t="s">
        <v>510</v>
      </c>
      <c r="C612" s="45" t="s">
        <v>316</v>
      </c>
    </row>
    <row r="613" spans="1:3" x14ac:dyDescent="0.25">
      <c r="A613" s="44">
        <v>838</v>
      </c>
      <c r="B613" s="19" t="s">
        <v>509</v>
      </c>
      <c r="C613" s="45" t="s">
        <v>336</v>
      </c>
    </row>
    <row r="614" spans="1:3" x14ac:dyDescent="0.25">
      <c r="A614" s="44">
        <v>839</v>
      </c>
      <c r="B614" s="19" t="s">
        <v>510</v>
      </c>
      <c r="C614" s="45" t="s">
        <v>316</v>
      </c>
    </row>
    <row r="615" spans="1:3" x14ac:dyDescent="0.25">
      <c r="A615" s="44">
        <v>840</v>
      </c>
      <c r="B615" s="19" t="s">
        <v>509</v>
      </c>
      <c r="C615" s="45" t="s">
        <v>336</v>
      </c>
    </row>
    <row r="616" spans="1:3" x14ac:dyDescent="0.25">
      <c r="A616" s="44">
        <v>841</v>
      </c>
      <c r="B616" s="19" t="s">
        <v>510</v>
      </c>
      <c r="C616" s="45" t="s">
        <v>316</v>
      </c>
    </row>
    <row r="617" spans="1:3" x14ac:dyDescent="0.25">
      <c r="A617" s="44">
        <v>842</v>
      </c>
      <c r="B617" s="19" t="s">
        <v>509</v>
      </c>
      <c r="C617" s="45" t="s">
        <v>336</v>
      </c>
    </row>
    <row r="618" spans="1:3" x14ac:dyDescent="0.25">
      <c r="A618" s="44">
        <v>843</v>
      </c>
      <c r="B618" s="19" t="s">
        <v>510</v>
      </c>
      <c r="C618" s="45" t="s">
        <v>316</v>
      </c>
    </row>
    <row r="619" spans="1:3" x14ac:dyDescent="0.25">
      <c r="A619" s="44">
        <v>844</v>
      </c>
      <c r="B619" s="19" t="s">
        <v>509</v>
      </c>
      <c r="C619" s="45" t="s">
        <v>336</v>
      </c>
    </row>
    <row r="620" spans="1:3" x14ac:dyDescent="0.25">
      <c r="A620" s="44">
        <v>845</v>
      </c>
      <c r="B620" s="19" t="s">
        <v>510</v>
      </c>
      <c r="C620" s="45" t="s">
        <v>316</v>
      </c>
    </row>
    <row r="621" spans="1:3" x14ac:dyDescent="0.25">
      <c r="A621" s="44">
        <v>846</v>
      </c>
      <c r="B621" s="19" t="s">
        <v>509</v>
      </c>
      <c r="C621" s="45" t="s">
        <v>336</v>
      </c>
    </row>
    <row r="622" spans="1:3" x14ac:dyDescent="0.25">
      <c r="A622" s="44">
        <v>847</v>
      </c>
      <c r="B622" s="19" t="s">
        <v>510</v>
      </c>
      <c r="C622" s="45" t="s">
        <v>316</v>
      </c>
    </row>
    <row r="623" spans="1:3" x14ac:dyDescent="0.25">
      <c r="A623" s="44">
        <v>848</v>
      </c>
      <c r="B623" s="19" t="s">
        <v>509</v>
      </c>
      <c r="C623" s="45" t="s">
        <v>336</v>
      </c>
    </row>
    <row r="624" spans="1:3" x14ac:dyDescent="0.25">
      <c r="A624" s="44">
        <v>849</v>
      </c>
      <c r="B624" s="19" t="s">
        <v>510</v>
      </c>
      <c r="C624" s="45" t="s">
        <v>316</v>
      </c>
    </row>
    <row r="625" spans="1:3" x14ac:dyDescent="0.25">
      <c r="A625" s="44">
        <v>850</v>
      </c>
      <c r="B625" s="19" t="s">
        <v>510</v>
      </c>
      <c r="C625" s="45" t="s">
        <v>316</v>
      </c>
    </row>
    <row r="626" spans="1:3" x14ac:dyDescent="0.25">
      <c r="A626" s="44">
        <v>851</v>
      </c>
      <c r="B626" s="19" t="s">
        <v>510</v>
      </c>
      <c r="C626" s="45" t="s">
        <v>316</v>
      </c>
    </row>
    <row r="627" spans="1:3" x14ac:dyDescent="0.25">
      <c r="A627" s="44">
        <v>852</v>
      </c>
      <c r="B627" s="19" t="s">
        <v>509</v>
      </c>
      <c r="C627" s="45" t="s">
        <v>336</v>
      </c>
    </row>
    <row r="628" spans="1:3" x14ac:dyDescent="0.25">
      <c r="A628" s="44">
        <v>853</v>
      </c>
      <c r="B628" s="19" t="s">
        <v>509</v>
      </c>
      <c r="C628" s="45" t="s">
        <v>336</v>
      </c>
    </row>
    <row r="629" spans="1:3" x14ac:dyDescent="0.25">
      <c r="A629" s="44">
        <v>854</v>
      </c>
      <c r="B629" s="19" t="s">
        <v>509</v>
      </c>
      <c r="C629" s="45" t="s">
        <v>336</v>
      </c>
    </row>
    <row r="630" spans="1:3" x14ac:dyDescent="0.25">
      <c r="A630" s="44">
        <v>855</v>
      </c>
      <c r="B630" s="19" t="s">
        <v>509</v>
      </c>
      <c r="C630" s="45" t="s">
        <v>336</v>
      </c>
    </row>
    <row r="631" spans="1:3" x14ac:dyDescent="0.25">
      <c r="A631" s="44">
        <v>856</v>
      </c>
      <c r="B631" s="19" t="s">
        <v>509</v>
      </c>
      <c r="C631" s="45" t="s">
        <v>336</v>
      </c>
    </row>
    <row r="632" spans="1:3" x14ac:dyDescent="0.25">
      <c r="A632" s="44">
        <v>857</v>
      </c>
      <c r="B632" s="19" t="s">
        <v>509</v>
      </c>
      <c r="C632" s="45" t="s">
        <v>336</v>
      </c>
    </row>
    <row r="633" spans="1:3" x14ac:dyDescent="0.25">
      <c r="A633" s="44">
        <v>858</v>
      </c>
      <c r="B633" s="19" t="s">
        <v>509</v>
      </c>
      <c r="C633" s="45" t="s">
        <v>336</v>
      </c>
    </row>
    <row r="634" spans="1:3" x14ac:dyDescent="0.25">
      <c r="A634" s="44">
        <v>859</v>
      </c>
      <c r="B634" s="19" t="s">
        <v>509</v>
      </c>
      <c r="C634" s="45" t="s">
        <v>336</v>
      </c>
    </row>
    <row r="635" spans="1:3" x14ac:dyDescent="0.25">
      <c r="A635" s="44">
        <v>860</v>
      </c>
      <c r="B635" s="19" t="s">
        <v>509</v>
      </c>
      <c r="C635" s="45" t="s">
        <v>336</v>
      </c>
    </row>
    <row r="636" spans="1:3" x14ac:dyDescent="0.25">
      <c r="A636" s="44">
        <v>861</v>
      </c>
      <c r="B636" s="19" t="s">
        <v>509</v>
      </c>
      <c r="C636" s="45" t="s">
        <v>336</v>
      </c>
    </row>
    <row r="637" spans="1:3" x14ac:dyDescent="0.25">
      <c r="A637" s="44">
        <v>862</v>
      </c>
      <c r="B637" s="19" t="s">
        <v>509</v>
      </c>
      <c r="C637" s="45" t="s">
        <v>336</v>
      </c>
    </row>
    <row r="638" spans="1:3" x14ac:dyDescent="0.25">
      <c r="A638" s="44">
        <v>863</v>
      </c>
      <c r="B638" s="19" t="s">
        <v>509</v>
      </c>
      <c r="C638" s="45" t="s">
        <v>336</v>
      </c>
    </row>
    <row r="639" spans="1:3" x14ac:dyDescent="0.25">
      <c r="A639" s="44">
        <v>864</v>
      </c>
      <c r="B639" s="19" t="s">
        <v>509</v>
      </c>
      <c r="C639" s="45" t="s">
        <v>336</v>
      </c>
    </row>
    <row r="640" spans="1:3" x14ac:dyDescent="0.25">
      <c r="A640" s="44">
        <v>865</v>
      </c>
      <c r="B640" s="19" t="s">
        <v>509</v>
      </c>
      <c r="C640" s="45" t="s">
        <v>336</v>
      </c>
    </row>
    <row r="641" spans="1:3" x14ac:dyDescent="0.25">
      <c r="A641" s="44">
        <v>866</v>
      </c>
      <c r="B641" s="19" t="s">
        <v>510</v>
      </c>
      <c r="C641" s="45" t="s">
        <v>316</v>
      </c>
    </row>
    <row r="642" spans="1:3" x14ac:dyDescent="0.25">
      <c r="A642" s="44">
        <v>867</v>
      </c>
      <c r="B642" s="19" t="s">
        <v>509</v>
      </c>
      <c r="C642" s="45" t="s">
        <v>336</v>
      </c>
    </row>
    <row r="643" spans="1:3" x14ac:dyDescent="0.25">
      <c r="A643" s="44">
        <v>868</v>
      </c>
      <c r="B643" s="19" t="s">
        <v>510</v>
      </c>
      <c r="C643" s="45" t="s">
        <v>316</v>
      </c>
    </row>
    <row r="644" spans="1:3" x14ac:dyDescent="0.25">
      <c r="A644" s="44">
        <v>869</v>
      </c>
      <c r="B644" s="19" t="s">
        <v>509</v>
      </c>
      <c r="C644" s="45" t="s">
        <v>336</v>
      </c>
    </row>
    <row r="645" spans="1:3" x14ac:dyDescent="0.25">
      <c r="A645" s="44">
        <v>870</v>
      </c>
      <c r="B645" s="19" t="s">
        <v>510</v>
      </c>
      <c r="C645" s="45" t="s">
        <v>316</v>
      </c>
    </row>
    <row r="646" spans="1:3" x14ac:dyDescent="0.25">
      <c r="A646" s="44">
        <v>871</v>
      </c>
      <c r="B646" s="19" t="s">
        <v>509</v>
      </c>
      <c r="C646" s="45" t="s">
        <v>336</v>
      </c>
    </row>
    <row r="647" spans="1:3" x14ac:dyDescent="0.25">
      <c r="A647" s="44">
        <v>872</v>
      </c>
      <c r="B647" s="19" t="s">
        <v>510</v>
      </c>
      <c r="C647" s="45" t="s">
        <v>316</v>
      </c>
    </row>
    <row r="648" spans="1:3" x14ac:dyDescent="0.25">
      <c r="A648" s="44">
        <v>873</v>
      </c>
      <c r="B648" s="19" t="s">
        <v>509</v>
      </c>
      <c r="C648" s="45" t="s">
        <v>336</v>
      </c>
    </row>
    <row r="649" spans="1:3" x14ac:dyDescent="0.25">
      <c r="A649" s="44">
        <v>874</v>
      </c>
      <c r="B649" s="19" t="s">
        <v>510</v>
      </c>
      <c r="C649" s="45" t="s">
        <v>316</v>
      </c>
    </row>
    <row r="650" spans="1:3" x14ac:dyDescent="0.25">
      <c r="A650" s="44">
        <v>875</v>
      </c>
      <c r="B650" s="19" t="s">
        <v>509</v>
      </c>
      <c r="C650" s="45" t="s">
        <v>336</v>
      </c>
    </row>
    <row r="651" spans="1:3" x14ac:dyDescent="0.25">
      <c r="A651" s="44">
        <v>876</v>
      </c>
      <c r="B651" s="19" t="s">
        <v>510</v>
      </c>
      <c r="C651" s="45" t="s">
        <v>316</v>
      </c>
    </row>
    <row r="652" spans="1:3" x14ac:dyDescent="0.25">
      <c r="A652" s="44">
        <v>877</v>
      </c>
      <c r="B652" s="19" t="s">
        <v>509</v>
      </c>
      <c r="C652" s="45" t="s">
        <v>336</v>
      </c>
    </row>
    <row r="653" spans="1:3" x14ac:dyDescent="0.25">
      <c r="A653" s="44">
        <v>878</v>
      </c>
      <c r="B653" s="19" t="s">
        <v>510</v>
      </c>
      <c r="C653" s="45" t="s">
        <v>316</v>
      </c>
    </row>
    <row r="654" spans="1:3" x14ac:dyDescent="0.25">
      <c r="A654" s="44">
        <v>879</v>
      </c>
      <c r="B654" s="19" t="s">
        <v>509</v>
      </c>
      <c r="C654" s="45" t="s">
        <v>336</v>
      </c>
    </row>
    <row r="655" spans="1:3" x14ac:dyDescent="0.25">
      <c r="A655" s="44">
        <v>880</v>
      </c>
      <c r="B655" s="19" t="s">
        <v>510</v>
      </c>
      <c r="C655" s="45" t="s">
        <v>316</v>
      </c>
    </row>
    <row r="656" spans="1:3" x14ac:dyDescent="0.25">
      <c r="A656" s="44">
        <v>881</v>
      </c>
      <c r="B656" s="19" t="s">
        <v>509</v>
      </c>
      <c r="C656" s="45" t="s">
        <v>336</v>
      </c>
    </row>
    <row r="657" spans="1:3" x14ac:dyDescent="0.25">
      <c r="A657" s="44">
        <v>882</v>
      </c>
      <c r="B657" s="19" t="s">
        <v>510</v>
      </c>
      <c r="C657" s="45" t="s">
        <v>316</v>
      </c>
    </row>
    <row r="658" spans="1:3" x14ac:dyDescent="0.25">
      <c r="A658" s="44">
        <v>883</v>
      </c>
      <c r="B658" s="19" t="s">
        <v>509</v>
      </c>
      <c r="C658" s="45" t="s">
        <v>336</v>
      </c>
    </row>
    <row r="659" spans="1:3" x14ac:dyDescent="0.25">
      <c r="A659" s="44">
        <v>884</v>
      </c>
      <c r="B659" s="19" t="s">
        <v>510</v>
      </c>
      <c r="C659" s="45" t="s">
        <v>316</v>
      </c>
    </row>
    <row r="660" spans="1:3" x14ac:dyDescent="0.25">
      <c r="A660" s="44">
        <v>885</v>
      </c>
      <c r="B660" s="19" t="s">
        <v>509</v>
      </c>
      <c r="C660" s="45" t="s">
        <v>336</v>
      </c>
    </row>
    <row r="661" spans="1:3" x14ac:dyDescent="0.25">
      <c r="A661" s="44">
        <v>886</v>
      </c>
      <c r="B661" s="19" t="s">
        <v>510</v>
      </c>
      <c r="C661" s="45" t="s">
        <v>316</v>
      </c>
    </row>
    <row r="662" spans="1:3" x14ac:dyDescent="0.25">
      <c r="A662" s="44">
        <v>887</v>
      </c>
      <c r="B662" s="19" t="s">
        <v>509</v>
      </c>
      <c r="C662" s="45" t="s">
        <v>336</v>
      </c>
    </row>
    <row r="663" spans="1:3" x14ac:dyDescent="0.25">
      <c r="A663" s="44">
        <v>888</v>
      </c>
      <c r="B663" s="19" t="s">
        <v>510</v>
      </c>
      <c r="C663" s="45" t="s">
        <v>316</v>
      </c>
    </row>
    <row r="664" spans="1:3" x14ac:dyDescent="0.25">
      <c r="A664" s="44">
        <v>889</v>
      </c>
      <c r="B664" s="19" t="s">
        <v>509</v>
      </c>
      <c r="C664" s="45" t="s">
        <v>336</v>
      </c>
    </row>
    <row r="665" spans="1:3" x14ac:dyDescent="0.25">
      <c r="A665" s="44">
        <v>890</v>
      </c>
      <c r="B665" s="19" t="s">
        <v>510</v>
      </c>
      <c r="C665" s="45" t="s">
        <v>316</v>
      </c>
    </row>
    <row r="666" spans="1:3" x14ac:dyDescent="0.25">
      <c r="A666" s="44">
        <v>891</v>
      </c>
      <c r="B666" s="19" t="s">
        <v>510</v>
      </c>
      <c r="C666" s="45" t="s">
        <v>316</v>
      </c>
    </row>
    <row r="667" spans="1:3" x14ac:dyDescent="0.25">
      <c r="A667" s="44">
        <v>892</v>
      </c>
      <c r="B667" s="19" t="s">
        <v>510</v>
      </c>
      <c r="C667" s="45" t="s">
        <v>316</v>
      </c>
    </row>
    <row r="668" spans="1:3" x14ac:dyDescent="0.25">
      <c r="A668" s="44">
        <v>893</v>
      </c>
      <c r="B668" s="19" t="s">
        <v>510</v>
      </c>
      <c r="C668" s="45" t="s">
        <v>316</v>
      </c>
    </row>
    <row r="669" spans="1:3" x14ac:dyDescent="0.25">
      <c r="A669" s="44">
        <v>894</v>
      </c>
      <c r="B669" s="19" t="s">
        <v>467</v>
      </c>
      <c r="C669" s="45" t="s">
        <v>316</v>
      </c>
    </row>
    <row r="670" spans="1:3" x14ac:dyDescent="0.25">
      <c r="A670" s="44">
        <v>895</v>
      </c>
      <c r="B670" s="19" t="s">
        <v>467</v>
      </c>
      <c r="C670" s="45" t="s">
        <v>316</v>
      </c>
    </row>
    <row r="671" spans="1:3" x14ac:dyDescent="0.25">
      <c r="A671" s="44">
        <v>896</v>
      </c>
      <c r="B671" s="19" t="s">
        <v>467</v>
      </c>
      <c r="C671" s="45" t="s">
        <v>316</v>
      </c>
    </row>
    <row r="672" spans="1:3" x14ac:dyDescent="0.25">
      <c r="A672" s="44">
        <v>897</v>
      </c>
      <c r="B672" s="19" t="s">
        <v>510</v>
      </c>
      <c r="C672" s="45" t="s">
        <v>316</v>
      </c>
    </row>
    <row r="673" spans="1:3" x14ac:dyDescent="0.25">
      <c r="A673" s="44">
        <v>898</v>
      </c>
      <c r="B673" s="19" t="s">
        <v>510</v>
      </c>
      <c r="C673" s="45" t="s">
        <v>316</v>
      </c>
    </row>
    <row r="674" spans="1:3" x14ac:dyDescent="0.25">
      <c r="A674" s="44">
        <v>899</v>
      </c>
      <c r="B674" s="19" t="s">
        <v>511</v>
      </c>
      <c r="C674" s="45" t="s">
        <v>316</v>
      </c>
    </row>
    <row r="675" spans="1:3" x14ac:dyDescent="0.25">
      <c r="A675" s="44">
        <v>900</v>
      </c>
      <c r="B675" s="19" t="s">
        <v>511</v>
      </c>
      <c r="C675" s="45" t="s">
        <v>316</v>
      </c>
    </row>
    <row r="676" spans="1:3" x14ac:dyDescent="0.25">
      <c r="A676" s="44">
        <v>901</v>
      </c>
      <c r="B676" s="19" t="s">
        <v>511</v>
      </c>
      <c r="C676" s="45" t="s">
        <v>316</v>
      </c>
    </row>
    <row r="677" spans="1:3" x14ac:dyDescent="0.25">
      <c r="A677" s="44">
        <v>902</v>
      </c>
      <c r="B677" s="19" t="s">
        <v>511</v>
      </c>
      <c r="C677" s="45" t="s">
        <v>316</v>
      </c>
    </row>
    <row r="678" spans="1:3" x14ac:dyDescent="0.25">
      <c r="A678" s="44">
        <v>903</v>
      </c>
      <c r="B678" s="19" t="s">
        <v>511</v>
      </c>
      <c r="C678" s="45" t="s">
        <v>316</v>
      </c>
    </row>
    <row r="679" spans="1:3" x14ac:dyDescent="0.25">
      <c r="A679" s="44">
        <v>904</v>
      </c>
      <c r="B679" s="19" t="s">
        <v>512</v>
      </c>
      <c r="C679" s="45" t="s">
        <v>316</v>
      </c>
    </row>
    <row r="680" spans="1:3" x14ac:dyDescent="0.25">
      <c r="A680" s="44">
        <v>905</v>
      </c>
      <c r="B680" s="19" t="s">
        <v>512</v>
      </c>
      <c r="C680" s="45" t="s">
        <v>316</v>
      </c>
    </row>
    <row r="681" spans="1:3" x14ac:dyDescent="0.25">
      <c r="A681" s="44">
        <v>906</v>
      </c>
      <c r="B681" s="19" t="s">
        <v>512</v>
      </c>
      <c r="C681" s="45" t="s">
        <v>316</v>
      </c>
    </row>
    <row r="682" spans="1:3" x14ac:dyDescent="0.25">
      <c r="A682" s="44">
        <v>907</v>
      </c>
      <c r="B682" s="19" t="s">
        <v>513</v>
      </c>
      <c r="C682" s="45" t="s">
        <v>316</v>
      </c>
    </row>
    <row r="683" spans="1:3" x14ac:dyDescent="0.25">
      <c r="A683" s="44">
        <v>908</v>
      </c>
      <c r="B683" s="19" t="s">
        <v>513</v>
      </c>
      <c r="C683" s="45" t="s">
        <v>316</v>
      </c>
    </row>
    <row r="684" spans="1:3" x14ac:dyDescent="0.25">
      <c r="A684" s="44">
        <v>909</v>
      </c>
      <c r="B684" s="19" t="s">
        <v>513</v>
      </c>
      <c r="C684" s="45" t="s">
        <v>316</v>
      </c>
    </row>
    <row r="685" spans="1:3" x14ac:dyDescent="0.25">
      <c r="A685" s="44">
        <v>910</v>
      </c>
      <c r="B685" s="19" t="s">
        <v>513</v>
      </c>
      <c r="C685" s="45" t="s">
        <v>316</v>
      </c>
    </row>
    <row r="686" spans="1:3" x14ac:dyDescent="0.25">
      <c r="A686" s="44">
        <v>911</v>
      </c>
      <c r="B686" s="19" t="s">
        <v>513</v>
      </c>
      <c r="C686" s="45" t="s">
        <v>316</v>
      </c>
    </row>
    <row r="687" spans="1:3" x14ac:dyDescent="0.25">
      <c r="A687" s="44">
        <v>912</v>
      </c>
      <c r="B687" s="19" t="s">
        <v>513</v>
      </c>
      <c r="C687" s="45" t="s">
        <v>316</v>
      </c>
    </row>
    <row r="688" spans="1:3" x14ac:dyDescent="0.25">
      <c r="A688" s="44">
        <v>913</v>
      </c>
      <c r="B688" s="19" t="s">
        <v>513</v>
      </c>
      <c r="C688" s="45" t="s">
        <v>316</v>
      </c>
    </row>
    <row r="689" spans="1:3" x14ac:dyDescent="0.25">
      <c r="A689" s="44">
        <v>914</v>
      </c>
      <c r="B689" s="19" t="s">
        <v>514</v>
      </c>
      <c r="C689" s="45" t="s">
        <v>336</v>
      </c>
    </row>
    <row r="690" spans="1:3" x14ac:dyDescent="0.25">
      <c r="A690" s="44">
        <v>915</v>
      </c>
      <c r="B690" s="19" t="s">
        <v>467</v>
      </c>
      <c r="C690" s="45" t="s">
        <v>336</v>
      </c>
    </row>
    <row r="691" spans="1:3" x14ac:dyDescent="0.25">
      <c r="A691" s="44">
        <v>916</v>
      </c>
      <c r="B691" s="19" t="s">
        <v>467</v>
      </c>
      <c r="C691" s="45" t="s">
        <v>336</v>
      </c>
    </row>
    <row r="692" spans="1:3" x14ac:dyDescent="0.25">
      <c r="A692" s="44">
        <v>917</v>
      </c>
      <c r="B692" s="19" t="s">
        <v>467</v>
      </c>
      <c r="C692" s="45" t="s">
        <v>336</v>
      </c>
    </row>
    <row r="693" spans="1:3" x14ac:dyDescent="0.25">
      <c r="A693" s="44">
        <v>918</v>
      </c>
      <c r="B693" s="19" t="s">
        <v>402</v>
      </c>
      <c r="C693" s="45" t="s">
        <v>336</v>
      </c>
    </row>
    <row r="694" spans="1:3" x14ac:dyDescent="0.25">
      <c r="A694" s="44">
        <v>919</v>
      </c>
      <c r="B694" s="19" t="s">
        <v>515</v>
      </c>
      <c r="C694" s="45" t="s">
        <v>336</v>
      </c>
    </row>
    <row r="695" spans="1:3" x14ac:dyDescent="0.25">
      <c r="A695" s="44">
        <v>920</v>
      </c>
      <c r="B695" s="19" t="s">
        <v>515</v>
      </c>
      <c r="C695" s="45" t="s">
        <v>336</v>
      </c>
    </row>
    <row r="696" spans="1:3" x14ac:dyDescent="0.25">
      <c r="A696" s="44">
        <v>922</v>
      </c>
      <c r="B696" s="19" t="s">
        <v>425</v>
      </c>
      <c r="C696" s="45" t="s">
        <v>336</v>
      </c>
    </row>
    <row r="697" spans="1:3" x14ac:dyDescent="0.25">
      <c r="A697" s="44">
        <v>923</v>
      </c>
      <c r="B697" s="19" t="s">
        <v>425</v>
      </c>
      <c r="C697" s="45" t="s">
        <v>336</v>
      </c>
    </row>
    <row r="698" spans="1:3" x14ac:dyDescent="0.25">
      <c r="A698" s="44">
        <v>924</v>
      </c>
      <c r="B698" s="19" t="s">
        <v>425</v>
      </c>
      <c r="C698" s="45" t="s">
        <v>336</v>
      </c>
    </row>
    <row r="699" spans="1:3" x14ac:dyDescent="0.25">
      <c r="A699" s="44">
        <v>925</v>
      </c>
      <c r="B699" s="19" t="s">
        <v>516</v>
      </c>
      <c r="C699" s="45" t="s">
        <v>455</v>
      </c>
    </row>
    <row r="700" spans="1:3" x14ac:dyDescent="0.25">
      <c r="A700" s="44">
        <v>926</v>
      </c>
      <c r="B700" s="19" t="s">
        <v>456</v>
      </c>
      <c r="C700" s="45" t="s">
        <v>455</v>
      </c>
    </row>
    <row r="701" spans="1:3" x14ac:dyDescent="0.25">
      <c r="A701" s="44">
        <v>927</v>
      </c>
      <c r="B701" s="19" t="s">
        <v>458</v>
      </c>
      <c r="C701" s="45" t="s">
        <v>455</v>
      </c>
    </row>
    <row r="702" spans="1:3" x14ac:dyDescent="0.25">
      <c r="A702" s="44">
        <v>928</v>
      </c>
      <c r="B702" s="19" t="s">
        <v>457</v>
      </c>
      <c r="C702" s="45" t="s">
        <v>455</v>
      </c>
    </row>
    <row r="703" spans="1:3" x14ac:dyDescent="0.25">
      <c r="A703" s="44">
        <v>929</v>
      </c>
      <c r="B703" s="19" t="s">
        <v>511</v>
      </c>
      <c r="C703" s="45" t="s">
        <v>316</v>
      </c>
    </row>
    <row r="704" spans="1:3" x14ac:dyDescent="0.25">
      <c r="A704" s="44">
        <v>930</v>
      </c>
      <c r="B704" s="19" t="s">
        <v>511</v>
      </c>
      <c r="C704" s="45" t="s">
        <v>316</v>
      </c>
    </row>
    <row r="705" spans="1:3" x14ac:dyDescent="0.25">
      <c r="A705" s="44">
        <v>931</v>
      </c>
      <c r="B705" s="19" t="s">
        <v>511</v>
      </c>
      <c r="C705" s="45" t="s">
        <v>316</v>
      </c>
    </row>
    <row r="706" spans="1:3" x14ac:dyDescent="0.25">
      <c r="A706" s="44">
        <v>932</v>
      </c>
      <c r="B706" s="19" t="s">
        <v>517</v>
      </c>
      <c r="C706" s="45" t="s">
        <v>336</v>
      </c>
    </row>
    <row r="707" spans="1:3" x14ac:dyDescent="0.25">
      <c r="A707" s="44">
        <v>933</v>
      </c>
      <c r="B707" s="19" t="s">
        <v>509</v>
      </c>
      <c r="C707" s="45" t="s">
        <v>336</v>
      </c>
    </row>
    <row r="708" spans="1:3" x14ac:dyDescent="0.25">
      <c r="A708" s="44">
        <v>934</v>
      </c>
      <c r="B708" s="19" t="s">
        <v>510</v>
      </c>
      <c r="C708" s="45" t="s">
        <v>316</v>
      </c>
    </row>
    <row r="709" spans="1:3" x14ac:dyDescent="0.25">
      <c r="A709" s="44">
        <v>935</v>
      </c>
      <c r="B709" s="19" t="s">
        <v>518</v>
      </c>
      <c r="C709" s="45" t="s">
        <v>336</v>
      </c>
    </row>
    <row r="710" spans="1:3" x14ac:dyDescent="0.25">
      <c r="A710" s="44">
        <v>936</v>
      </c>
      <c r="B710" s="19" t="s">
        <v>518</v>
      </c>
      <c r="C710" s="45" t="s">
        <v>336</v>
      </c>
    </row>
    <row r="711" spans="1:3" x14ac:dyDescent="0.25">
      <c r="A711" s="44">
        <v>937</v>
      </c>
      <c r="B711" s="19" t="s">
        <v>518</v>
      </c>
      <c r="C711" s="45" t="s">
        <v>336</v>
      </c>
    </row>
    <row r="712" spans="1:3" x14ac:dyDescent="0.25">
      <c r="A712" s="44">
        <v>938</v>
      </c>
      <c r="B712" s="19" t="s">
        <v>518</v>
      </c>
      <c r="C712" s="45" t="s">
        <v>336</v>
      </c>
    </row>
    <row r="713" spans="1:3" x14ac:dyDescent="0.25">
      <c r="A713" s="44">
        <v>939</v>
      </c>
      <c r="B713" s="19" t="s">
        <v>518</v>
      </c>
      <c r="C713" s="45" t="s">
        <v>336</v>
      </c>
    </row>
    <row r="714" spans="1:3" x14ac:dyDescent="0.25">
      <c r="A714" s="44">
        <v>940</v>
      </c>
      <c r="B714" s="19" t="s">
        <v>519</v>
      </c>
      <c r="C714" s="45" t="s">
        <v>477</v>
      </c>
    </row>
    <row r="715" spans="1:3" x14ac:dyDescent="0.25">
      <c r="A715" s="44">
        <v>941</v>
      </c>
      <c r="B715" s="19" t="s">
        <v>520</v>
      </c>
      <c r="C715" s="45" t="s">
        <v>477</v>
      </c>
    </row>
    <row r="716" spans="1:3" x14ac:dyDescent="0.25">
      <c r="A716" s="44">
        <v>942</v>
      </c>
      <c r="B716" s="19" t="s">
        <v>371</v>
      </c>
      <c r="C716" s="45" t="s">
        <v>336</v>
      </c>
    </row>
    <row r="717" spans="1:3" x14ac:dyDescent="0.25">
      <c r="A717" s="44">
        <v>943</v>
      </c>
      <c r="B717" s="19" t="s">
        <v>362</v>
      </c>
      <c r="C717" s="45" t="s">
        <v>336</v>
      </c>
    </row>
    <row r="718" spans="1:3" x14ac:dyDescent="0.25">
      <c r="A718" s="44">
        <v>944</v>
      </c>
      <c r="B718" s="19" t="s">
        <v>362</v>
      </c>
      <c r="C718" s="45" t="s">
        <v>336</v>
      </c>
    </row>
    <row r="719" spans="1:3" x14ac:dyDescent="0.25">
      <c r="A719" s="44">
        <v>945</v>
      </c>
      <c r="B719" s="19" t="s">
        <v>362</v>
      </c>
      <c r="C719" s="45" t="s">
        <v>336</v>
      </c>
    </row>
    <row r="720" spans="1:3" x14ac:dyDescent="0.25">
      <c r="A720" s="44">
        <v>946</v>
      </c>
      <c r="B720" s="19" t="s">
        <v>362</v>
      </c>
      <c r="C720" s="45" t="s">
        <v>336</v>
      </c>
    </row>
    <row r="721" spans="1:3" x14ac:dyDescent="0.25">
      <c r="A721" s="44">
        <v>947</v>
      </c>
      <c r="B721" s="19" t="s">
        <v>521</v>
      </c>
      <c r="C721" s="45" t="s">
        <v>336</v>
      </c>
    </row>
    <row r="722" spans="1:3" x14ac:dyDescent="0.25">
      <c r="A722" s="44">
        <v>948</v>
      </c>
      <c r="B722" s="19" t="s">
        <v>522</v>
      </c>
      <c r="C722" s="45" t="s">
        <v>336</v>
      </c>
    </row>
    <row r="723" spans="1:3" x14ac:dyDescent="0.25">
      <c r="A723" s="44">
        <v>949</v>
      </c>
      <c r="B723" s="19" t="s">
        <v>523</v>
      </c>
      <c r="C723" s="45" t="s">
        <v>336</v>
      </c>
    </row>
    <row r="724" spans="1:3" x14ac:dyDescent="0.25">
      <c r="A724" s="44">
        <v>950</v>
      </c>
      <c r="B724" s="19" t="s">
        <v>524</v>
      </c>
      <c r="C724" s="45" t="s">
        <v>316</v>
      </c>
    </row>
    <row r="725" spans="1:3" x14ac:dyDescent="0.25">
      <c r="A725" s="44">
        <v>951</v>
      </c>
      <c r="B725" s="19" t="s">
        <v>525</v>
      </c>
      <c r="C725" s="45" t="s">
        <v>316</v>
      </c>
    </row>
    <row r="726" spans="1:3" x14ac:dyDescent="0.25">
      <c r="A726" s="44">
        <v>952</v>
      </c>
      <c r="B726" s="19" t="s">
        <v>526</v>
      </c>
      <c r="C726" s="45" t="s">
        <v>336</v>
      </c>
    </row>
    <row r="727" spans="1:3" x14ac:dyDescent="0.25">
      <c r="A727" s="44">
        <v>953</v>
      </c>
      <c r="B727" s="19" t="s">
        <v>527</v>
      </c>
      <c r="C727" s="45" t="s">
        <v>336</v>
      </c>
    </row>
    <row r="728" spans="1:3" x14ac:dyDescent="0.25">
      <c r="A728" s="44">
        <v>954</v>
      </c>
      <c r="B728" s="19" t="s">
        <v>528</v>
      </c>
      <c r="C728" s="45" t="s">
        <v>336</v>
      </c>
    </row>
    <row r="729" spans="1:3" x14ac:dyDescent="0.25">
      <c r="A729" s="44">
        <v>955</v>
      </c>
      <c r="B729" s="19" t="s">
        <v>529</v>
      </c>
      <c r="C729" s="45" t="s">
        <v>336</v>
      </c>
    </row>
    <row r="730" spans="1:3" x14ac:dyDescent="0.25">
      <c r="A730" s="44">
        <v>956</v>
      </c>
      <c r="B730" s="19" t="s">
        <v>530</v>
      </c>
      <c r="C730" s="45" t="s">
        <v>336</v>
      </c>
    </row>
    <row r="731" spans="1:3" x14ac:dyDescent="0.25">
      <c r="A731" s="44">
        <v>957</v>
      </c>
      <c r="B731" s="19" t="s">
        <v>531</v>
      </c>
      <c r="C731" s="45" t="s">
        <v>336</v>
      </c>
    </row>
    <row r="732" spans="1:3" x14ac:dyDescent="0.25">
      <c r="A732" s="44">
        <v>958</v>
      </c>
      <c r="B732" s="19" t="s">
        <v>532</v>
      </c>
      <c r="C732" s="45" t="s">
        <v>336</v>
      </c>
    </row>
    <row r="733" spans="1:3" x14ac:dyDescent="0.25">
      <c r="A733" s="44">
        <v>959</v>
      </c>
      <c r="B733" s="19" t="s">
        <v>533</v>
      </c>
      <c r="C733" s="45" t="s">
        <v>336</v>
      </c>
    </row>
    <row r="734" spans="1:3" x14ac:dyDescent="0.25">
      <c r="A734" s="44">
        <v>960</v>
      </c>
      <c r="B734" s="19" t="s">
        <v>534</v>
      </c>
      <c r="C734" s="45" t="s">
        <v>336</v>
      </c>
    </row>
    <row r="735" spans="1:3" x14ac:dyDescent="0.25">
      <c r="A735" s="44">
        <v>961</v>
      </c>
      <c r="B735" s="19" t="s">
        <v>535</v>
      </c>
      <c r="C735" s="45" t="s">
        <v>336</v>
      </c>
    </row>
    <row r="736" spans="1:3" x14ac:dyDescent="0.25">
      <c r="A736" s="44">
        <v>962</v>
      </c>
      <c r="B736" s="19" t="s">
        <v>536</v>
      </c>
      <c r="C736" s="45" t="s">
        <v>336</v>
      </c>
    </row>
    <row r="737" spans="1:3" x14ac:dyDescent="0.25">
      <c r="A737" s="44">
        <v>963</v>
      </c>
      <c r="B737" s="19" t="s">
        <v>537</v>
      </c>
      <c r="C737" s="45" t="s">
        <v>336</v>
      </c>
    </row>
    <row r="738" spans="1:3" x14ac:dyDescent="0.25">
      <c r="A738" s="44">
        <v>964</v>
      </c>
      <c r="B738" s="19" t="s">
        <v>538</v>
      </c>
      <c r="C738" s="45" t="s">
        <v>336</v>
      </c>
    </row>
    <row r="739" spans="1:3" x14ac:dyDescent="0.25">
      <c r="A739" s="44">
        <v>965</v>
      </c>
      <c r="B739" s="19" t="s">
        <v>539</v>
      </c>
      <c r="C739" s="45" t="s">
        <v>336</v>
      </c>
    </row>
    <row r="740" spans="1:3" x14ac:dyDescent="0.25">
      <c r="A740" s="44">
        <v>966</v>
      </c>
      <c r="B740" s="19" t="s">
        <v>382</v>
      </c>
      <c r="C740" s="45" t="s">
        <v>316</v>
      </c>
    </row>
    <row r="741" spans="1:3" x14ac:dyDescent="0.25">
      <c r="A741" s="44">
        <v>967</v>
      </c>
      <c r="B741" s="19" t="s">
        <v>394</v>
      </c>
      <c r="C741" s="45" t="s">
        <v>336</v>
      </c>
    </row>
    <row r="742" spans="1:3" x14ac:dyDescent="0.25">
      <c r="A742" s="44">
        <v>968</v>
      </c>
      <c r="B742" s="19" t="s">
        <v>394</v>
      </c>
      <c r="C742" s="45" t="s">
        <v>336</v>
      </c>
    </row>
    <row r="743" spans="1:3" x14ac:dyDescent="0.25">
      <c r="A743" s="44">
        <v>969</v>
      </c>
      <c r="B743" s="19" t="s">
        <v>539</v>
      </c>
      <c r="C743" s="45" t="s">
        <v>336</v>
      </c>
    </row>
    <row r="744" spans="1:3" x14ac:dyDescent="0.25">
      <c r="A744" s="44">
        <v>970</v>
      </c>
      <c r="B744" s="19" t="s">
        <v>350</v>
      </c>
      <c r="C744" s="45" t="s">
        <v>336</v>
      </c>
    </row>
    <row r="745" spans="1:3" x14ac:dyDescent="0.25">
      <c r="A745" s="44">
        <v>971</v>
      </c>
      <c r="B745" s="19" t="s">
        <v>540</v>
      </c>
      <c r="C745" s="45" t="s">
        <v>336</v>
      </c>
    </row>
    <row r="746" spans="1:3" x14ac:dyDescent="0.25">
      <c r="A746" s="44">
        <v>972</v>
      </c>
      <c r="B746" s="19" t="s">
        <v>541</v>
      </c>
      <c r="C746" s="45" t="s">
        <v>336</v>
      </c>
    </row>
    <row r="747" spans="1:3" x14ac:dyDescent="0.25">
      <c r="A747" s="44">
        <v>973</v>
      </c>
      <c r="B747" s="19" t="s">
        <v>392</v>
      </c>
      <c r="C747" s="45" t="s">
        <v>336</v>
      </c>
    </row>
    <row r="748" spans="1:3" x14ac:dyDescent="0.25">
      <c r="A748" s="44">
        <v>974</v>
      </c>
      <c r="B748" s="19" t="s">
        <v>418</v>
      </c>
      <c r="C748" s="45" t="s">
        <v>336</v>
      </c>
    </row>
    <row r="749" spans="1:3" x14ac:dyDescent="0.25">
      <c r="A749" s="44">
        <v>975</v>
      </c>
      <c r="B749" s="19" t="s">
        <v>542</v>
      </c>
      <c r="C749" s="45" t="s">
        <v>336</v>
      </c>
    </row>
    <row r="750" spans="1:3" x14ac:dyDescent="0.25">
      <c r="A750" s="44">
        <v>976</v>
      </c>
      <c r="B750" s="19" t="s">
        <v>543</v>
      </c>
      <c r="C750" s="45" t="s">
        <v>336</v>
      </c>
    </row>
    <row r="751" spans="1:3" x14ac:dyDescent="0.25">
      <c r="A751" s="44">
        <v>978</v>
      </c>
      <c r="B751" s="19" t="s">
        <v>376</v>
      </c>
      <c r="C751" s="45" t="s">
        <v>316</v>
      </c>
    </row>
    <row r="752" spans="1:3" x14ac:dyDescent="0.25">
      <c r="A752" s="44">
        <v>979</v>
      </c>
      <c r="B752" s="19" t="s">
        <v>415</v>
      </c>
      <c r="C752" s="45" t="s">
        <v>316</v>
      </c>
    </row>
    <row r="753" spans="1:3" x14ac:dyDescent="0.25">
      <c r="A753" s="44">
        <v>980</v>
      </c>
      <c r="B753" s="19" t="s">
        <v>544</v>
      </c>
      <c r="C753" s="45" t="s">
        <v>336</v>
      </c>
    </row>
    <row r="754" spans="1:3" x14ac:dyDescent="0.25">
      <c r="A754" s="44">
        <v>981</v>
      </c>
      <c r="B754" s="19" t="s">
        <v>545</v>
      </c>
      <c r="C754" s="45" t="s">
        <v>316</v>
      </c>
    </row>
    <row r="755" spans="1:3" x14ac:dyDescent="0.25">
      <c r="A755" s="44">
        <v>982</v>
      </c>
      <c r="B755" s="19" t="s">
        <v>546</v>
      </c>
      <c r="C755" s="45" t="s">
        <v>336</v>
      </c>
    </row>
    <row r="756" spans="1:3" x14ac:dyDescent="0.25">
      <c r="A756" s="44">
        <v>983</v>
      </c>
      <c r="B756" s="19" t="s">
        <v>547</v>
      </c>
      <c r="C756" s="45" t="s">
        <v>336</v>
      </c>
    </row>
    <row r="757" spans="1:3" x14ac:dyDescent="0.25">
      <c r="A757" s="44">
        <v>984</v>
      </c>
      <c r="B757" s="19" t="s">
        <v>548</v>
      </c>
      <c r="C757" s="45" t="s">
        <v>336</v>
      </c>
    </row>
    <row r="758" spans="1:3" x14ac:dyDescent="0.25">
      <c r="A758" s="44">
        <v>985</v>
      </c>
      <c r="B758" s="19" t="s">
        <v>549</v>
      </c>
      <c r="C758" s="45" t="s">
        <v>336</v>
      </c>
    </row>
    <row r="759" spans="1:3" x14ac:dyDescent="0.25">
      <c r="A759" s="44">
        <v>989</v>
      </c>
      <c r="B759" s="19" t="s">
        <v>431</v>
      </c>
      <c r="C759" s="45" t="s">
        <v>336</v>
      </c>
    </row>
    <row r="760" spans="1:3" x14ac:dyDescent="0.25">
      <c r="A760" s="44">
        <v>990</v>
      </c>
      <c r="B760" s="19" t="s">
        <v>432</v>
      </c>
      <c r="C760" s="45" t="s">
        <v>316</v>
      </c>
    </row>
    <row r="761" spans="1:3" x14ac:dyDescent="0.25">
      <c r="A761" s="44">
        <v>991</v>
      </c>
      <c r="B761" s="19" t="s">
        <v>382</v>
      </c>
      <c r="C761" s="45" t="s">
        <v>316</v>
      </c>
    </row>
    <row r="762" spans="1:3" x14ac:dyDescent="0.25">
      <c r="A762" s="44">
        <v>996</v>
      </c>
      <c r="B762" s="19" t="s">
        <v>462</v>
      </c>
      <c r="C762" s="45" t="s">
        <v>336</v>
      </c>
    </row>
    <row r="763" spans="1:3" x14ac:dyDescent="0.25">
      <c r="A763" s="44">
        <v>997</v>
      </c>
      <c r="B763" s="19" t="s">
        <v>550</v>
      </c>
      <c r="C763" s="45" t="s">
        <v>336</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firstHeader>&amp;LSSC TPP Unit Rate Lookup Table</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zoomScale="77" workbookViewId="0">
      <selection activeCell="I20" sqref="I20"/>
    </sheetView>
  </sheetViews>
  <sheetFormatPr defaultColWidth="27.6640625" defaultRowHeight="14.4" x14ac:dyDescent="0.35"/>
  <cols>
    <col min="1" max="1" width="41.44140625" style="134" customWidth="1"/>
    <col min="2" max="6" width="17.5546875" style="134" customWidth="1"/>
    <col min="7" max="16384" width="27.6640625" style="134"/>
  </cols>
  <sheetData>
    <row r="1" spans="1:8" x14ac:dyDescent="0.35">
      <c r="A1" s="187" t="s">
        <v>30</v>
      </c>
      <c r="B1" s="187"/>
    </row>
    <row r="2" spans="1:8" ht="36.75" customHeight="1" x14ac:dyDescent="0.35">
      <c r="A2" s="233" t="str">
        <f>Overview!B4&amp; " - Effective from "&amp;Overview!C4&amp;" - "&amp;Overview!E4&amp;" Residual Charging Bands"</f>
        <v>Eclipse Power Distribution Limited - GSP F - Effective from 2025/26 - Final Residual Charging Bands</v>
      </c>
      <c r="B2" s="234"/>
      <c r="C2" s="234"/>
      <c r="D2" s="234"/>
      <c r="E2" s="234"/>
      <c r="F2" s="235"/>
    </row>
    <row r="4" spans="1:8" ht="43.2" x14ac:dyDescent="0.35">
      <c r="A4" s="188" t="s">
        <v>551</v>
      </c>
      <c r="B4" s="188" t="s">
        <v>552</v>
      </c>
      <c r="C4" s="188" t="s">
        <v>553</v>
      </c>
      <c r="D4" s="188" t="s">
        <v>554</v>
      </c>
      <c r="E4" s="188" t="s">
        <v>555</v>
      </c>
      <c r="F4" s="155" t="s">
        <v>556</v>
      </c>
    </row>
    <row r="5" spans="1:8" ht="27" customHeight="1" x14ac:dyDescent="0.35">
      <c r="A5" s="189" t="s">
        <v>557</v>
      </c>
      <c r="B5" s="190" t="s">
        <v>558</v>
      </c>
      <c r="C5" s="190" t="s">
        <v>559</v>
      </c>
      <c r="D5" s="191" t="s">
        <v>559</v>
      </c>
      <c r="E5" s="191" t="s">
        <v>559</v>
      </c>
      <c r="F5" s="192">
        <v>6.0824933685945295</v>
      </c>
      <c r="G5" s="194"/>
      <c r="H5" s="194"/>
    </row>
    <row r="6" spans="1:8" ht="27" customHeight="1" x14ac:dyDescent="0.35">
      <c r="A6" s="274" t="s">
        <v>560</v>
      </c>
      <c r="B6" s="190">
        <v>1</v>
      </c>
      <c r="C6" s="190" t="s">
        <v>561</v>
      </c>
      <c r="D6" s="193">
        <v>0</v>
      </c>
      <c r="E6" s="193">
        <v>3571</v>
      </c>
      <c r="F6" s="192">
        <v>5.9681673162358679</v>
      </c>
      <c r="G6" s="194"/>
      <c r="H6" s="194"/>
    </row>
    <row r="7" spans="1:8" ht="27" customHeight="1" x14ac:dyDescent="0.35">
      <c r="A7" s="275"/>
      <c r="B7" s="190">
        <v>2</v>
      </c>
      <c r="C7" s="190" t="s">
        <v>561</v>
      </c>
      <c r="D7" s="193">
        <v>3571</v>
      </c>
      <c r="E7" s="193">
        <v>12553</v>
      </c>
      <c r="F7" s="192">
        <v>16.891785413427321</v>
      </c>
      <c r="G7" s="194"/>
      <c r="H7" s="194"/>
    </row>
    <row r="8" spans="1:8" ht="27" customHeight="1" x14ac:dyDescent="0.35">
      <c r="A8" s="275"/>
      <c r="B8" s="190">
        <v>3</v>
      </c>
      <c r="C8" s="190" t="s">
        <v>561</v>
      </c>
      <c r="D8" s="193">
        <v>12553</v>
      </c>
      <c r="E8" s="193">
        <v>25279</v>
      </c>
      <c r="F8" s="192">
        <v>38.23534023606534</v>
      </c>
      <c r="G8" s="194"/>
      <c r="H8" s="194"/>
    </row>
    <row r="9" spans="1:8" ht="27" customHeight="1" x14ac:dyDescent="0.35">
      <c r="A9" s="276"/>
      <c r="B9" s="190">
        <v>4</v>
      </c>
      <c r="C9" s="190" t="s">
        <v>561</v>
      </c>
      <c r="D9" s="193">
        <v>25279</v>
      </c>
      <c r="E9" s="193" t="s">
        <v>562</v>
      </c>
      <c r="F9" s="192">
        <v>103.07651865786796</v>
      </c>
      <c r="G9" s="194"/>
      <c r="H9" s="194"/>
    </row>
    <row r="10" spans="1:8" ht="27" customHeight="1" x14ac:dyDescent="0.35">
      <c r="A10" s="274" t="s">
        <v>563</v>
      </c>
      <c r="B10" s="190">
        <v>1</v>
      </c>
      <c r="C10" s="190" t="s">
        <v>564</v>
      </c>
      <c r="D10" s="193">
        <v>0</v>
      </c>
      <c r="E10" s="193">
        <v>80</v>
      </c>
      <c r="F10" s="192">
        <v>170.28051125474076</v>
      </c>
      <c r="G10" s="194"/>
      <c r="H10" s="194"/>
    </row>
    <row r="11" spans="1:8" ht="27" customHeight="1" x14ac:dyDescent="0.35">
      <c r="A11" s="275"/>
      <c r="B11" s="190">
        <v>2</v>
      </c>
      <c r="C11" s="190" t="s">
        <v>564</v>
      </c>
      <c r="D11" s="193">
        <v>80</v>
      </c>
      <c r="E11" s="193">
        <v>150</v>
      </c>
      <c r="F11" s="192">
        <v>370.1223444195378</v>
      </c>
      <c r="G11" s="194"/>
      <c r="H11" s="194"/>
    </row>
    <row r="12" spans="1:8" ht="27" customHeight="1" x14ac:dyDescent="0.35">
      <c r="A12" s="275"/>
      <c r="B12" s="190">
        <v>3</v>
      </c>
      <c r="C12" s="190" t="s">
        <v>564</v>
      </c>
      <c r="D12" s="193">
        <v>150</v>
      </c>
      <c r="E12" s="193">
        <v>231</v>
      </c>
      <c r="F12" s="192">
        <v>572.4412461880321</v>
      </c>
      <c r="G12" s="194"/>
      <c r="H12" s="194"/>
    </row>
    <row r="13" spans="1:8" ht="27" customHeight="1" x14ac:dyDescent="0.35">
      <c r="A13" s="276"/>
      <c r="B13" s="190">
        <v>4</v>
      </c>
      <c r="C13" s="190" t="s">
        <v>564</v>
      </c>
      <c r="D13" s="193">
        <v>231</v>
      </c>
      <c r="E13" s="193" t="s">
        <v>562</v>
      </c>
      <c r="F13" s="192">
        <v>1528.3718313091633</v>
      </c>
      <c r="G13" s="194"/>
      <c r="H13" s="194"/>
    </row>
    <row r="14" spans="1:8" ht="27" customHeight="1" x14ac:dyDescent="0.35">
      <c r="A14" s="274" t="s">
        <v>565</v>
      </c>
      <c r="B14" s="190">
        <v>1</v>
      </c>
      <c r="C14" s="190" t="s">
        <v>564</v>
      </c>
      <c r="D14" s="193">
        <v>0</v>
      </c>
      <c r="E14" s="193">
        <v>422</v>
      </c>
      <c r="F14" s="192">
        <v>1223.9975617742309</v>
      </c>
      <c r="G14" s="194"/>
      <c r="H14" s="194"/>
    </row>
    <row r="15" spans="1:8" ht="27" customHeight="1" x14ac:dyDescent="0.35">
      <c r="A15" s="275"/>
      <c r="B15" s="190">
        <v>2</v>
      </c>
      <c r="C15" s="190" t="s">
        <v>564</v>
      </c>
      <c r="D15" s="193">
        <v>422</v>
      </c>
      <c r="E15" s="193">
        <v>1000</v>
      </c>
      <c r="F15" s="192">
        <v>3122.7491229619486</v>
      </c>
      <c r="G15" s="194"/>
      <c r="H15" s="194"/>
    </row>
    <row r="16" spans="1:8" ht="27" customHeight="1" x14ac:dyDescent="0.35">
      <c r="A16" s="275"/>
      <c r="B16" s="190">
        <v>3</v>
      </c>
      <c r="C16" s="190" t="s">
        <v>564</v>
      </c>
      <c r="D16" s="193">
        <v>1000</v>
      </c>
      <c r="E16" s="193">
        <v>1800</v>
      </c>
      <c r="F16" s="192">
        <v>5670.9347094947552</v>
      </c>
      <c r="G16" s="194"/>
      <c r="H16" s="194"/>
    </row>
    <row r="17" spans="1:8" ht="27" customHeight="1" x14ac:dyDescent="0.35">
      <c r="A17" s="276"/>
      <c r="B17" s="190">
        <v>4</v>
      </c>
      <c r="C17" s="190" t="s">
        <v>564</v>
      </c>
      <c r="D17" s="193">
        <v>1800</v>
      </c>
      <c r="E17" s="193" t="s">
        <v>562</v>
      </c>
      <c r="F17" s="192">
        <v>15380.120998421076</v>
      </c>
      <c r="G17" s="194"/>
      <c r="H17" s="194"/>
    </row>
    <row r="18" spans="1:8" ht="27" customHeight="1" x14ac:dyDescent="0.35">
      <c r="A18" s="277" t="s">
        <v>566</v>
      </c>
      <c r="B18" s="190">
        <v>1</v>
      </c>
      <c r="C18" s="190" t="s">
        <v>564</v>
      </c>
      <c r="D18" s="193">
        <v>0</v>
      </c>
      <c r="E18" s="193">
        <v>5000</v>
      </c>
      <c r="F18" s="192">
        <v>5870.2543105448403</v>
      </c>
      <c r="G18" s="195"/>
      <c r="H18" s="196"/>
    </row>
    <row r="19" spans="1:8" ht="27" customHeight="1" x14ac:dyDescent="0.35">
      <c r="A19" s="278"/>
      <c r="B19" s="190">
        <v>2</v>
      </c>
      <c r="C19" s="190" t="s">
        <v>564</v>
      </c>
      <c r="D19" s="193">
        <v>5000</v>
      </c>
      <c r="E19" s="193">
        <v>12000</v>
      </c>
      <c r="F19" s="192">
        <v>25454.41597045229</v>
      </c>
      <c r="G19" s="195"/>
      <c r="H19" s="196"/>
    </row>
    <row r="20" spans="1:8" ht="27" customHeight="1" x14ac:dyDescent="0.35">
      <c r="A20" s="278"/>
      <c r="B20" s="190">
        <v>3</v>
      </c>
      <c r="C20" s="190" t="s">
        <v>564</v>
      </c>
      <c r="D20" s="193">
        <v>12000</v>
      </c>
      <c r="E20" s="193">
        <v>21500</v>
      </c>
      <c r="F20" s="192">
        <v>49784.614261688395</v>
      </c>
      <c r="G20" s="195"/>
      <c r="H20" s="196"/>
    </row>
    <row r="21" spans="1:8" ht="27" customHeight="1" x14ac:dyDescent="0.35">
      <c r="A21" s="279"/>
      <c r="B21" s="190">
        <v>4</v>
      </c>
      <c r="C21" s="190" t="s">
        <v>564</v>
      </c>
      <c r="D21" s="193">
        <v>21500</v>
      </c>
      <c r="E21" s="193" t="s">
        <v>562</v>
      </c>
      <c r="F21" s="192">
        <v>177542.12102439482</v>
      </c>
      <c r="G21" s="195"/>
      <c r="H21" s="196"/>
    </row>
    <row r="22" spans="1:8" ht="21.9" customHeight="1" x14ac:dyDescent="0.35">
      <c r="A22" s="134" t="s">
        <v>567</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3522-F81E-44D2-9291-ACE3809A2982}">
  <dimension ref="A1:F41"/>
  <sheetViews>
    <sheetView showGridLines="0" workbookViewId="0">
      <selection activeCell="C16" sqref="C16"/>
    </sheetView>
  </sheetViews>
  <sheetFormatPr defaultRowHeight="13.2" x14ac:dyDescent="0.25"/>
  <cols>
    <col min="1" max="1" width="52.6640625" customWidth="1"/>
    <col min="2" max="2" width="52" customWidth="1"/>
    <col min="3" max="3" width="26.88671875" bestFit="1" customWidth="1"/>
  </cols>
  <sheetData>
    <row r="1" spans="1:6" ht="14.4" x14ac:dyDescent="0.35">
      <c r="A1" s="202" t="s">
        <v>30</v>
      </c>
      <c r="B1" s="187"/>
      <c r="C1" s="134"/>
      <c r="D1" s="134"/>
      <c r="E1" s="134"/>
      <c r="F1" s="134"/>
    </row>
    <row r="2" spans="1:6" ht="42.75" customHeight="1" x14ac:dyDescent="0.25">
      <c r="A2" s="220" t="str">
        <f>[1]Overview!B4&amp; " - Effective from "&amp;[1]Overview!C4&amp;" -"&amp;" TNUoS Mapping"</f>
        <v>Northern Powergrid (Northeast) Plc - Effective from 2025/26 - TNUoS Mapping</v>
      </c>
      <c r="B2" s="220"/>
    </row>
    <row r="4" spans="1:6" ht="21.9" customHeight="1" x14ac:dyDescent="0.25">
      <c r="A4" s="188" t="s">
        <v>762</v>
      </c>
      <c r="B4" s="188" t="s">
        <v>763</v>
      </c>
    </row>
    <row r="5" spans="1:6" ht="21.9" customHeight="1" x14ac:dyDescent="0.25">
      <c r="A5" s="184" t="s">
        <v>614</v>
      </c>
      <c r="B5" s="185" t="s">
        <v>764</v>
      </c>
    </row>
    <row r="6" spans="1:6" ht="21.9" customHeight="1" x14ac:dyDescent="0.25">
      <c r="A6" s="203" t="s">
        <v>63</v>
      </c>
      <c r="B6" s="204" t="s">
        <v>765</v>
      </c>
    </row>
    <row r="7" spans="1:6" ht="21.9" customHeight="1" x14ac:dyDescent="0.25">
      <c r="A7" s="203" t="s">
        <v>615</v>
      </c>
      <c r="B7" s="204" t="str">
        <f>$B$6</f>
        <v>n/a (Non-Final Demand Site)</v>
      </c>
    </row>
    <row r="8" spans="1:6" ht="21.9" customHeight="1" x14ac:dyDescent="0.25">
      <c r="A8" s="184" t="s">
        <v>616</v>
      </c>
      <c r="B8" s="185" t="s">
        <v>766</v>
      </c>
    </row>
    <row r="9" spans="1:6" ht="21.9" customHeight="1" x14ac:dyDescent="0.25">
      <c r="A9" s="184" t="s">
        <v>617</v>
      </c>
      <c r="B9" s="185" t="s">
        <v>767</v>
      </c>
    </row>
    <row r="10" spans="1:6" ht="21.9" customHeight="1" x14ac:dyDescent="0.25">
      <c r="A10" s="184" t="s">
        <v>618</v>
      </c>
      <c r="B10" s="185" t="s">
        <v>768</v>
      </c>
    </row>
    <row r="11" spans="1:6" ht="21.9" customHeight="1" x14ac:dyDescent="0.25">
      <c r="A11" s="184" t="s">
        <v>619</v>
      </c>
      <c r="B11" s="185" t="s">
        <v>769</v>
      </c>
    </row>
    <row r="12" spans="1:6" ht="21.9" customHeight="1" x14ac:dyDescent="0.25">
      <c r="A12" s="203" t="s">
        <v>65</v>
      </c>
      <c r="B12" s="204" t="str">
        <f t="shared" ref="B12:B13" si="0">$B$6</f>
        <v>n/a (Non-Final Demand Site)</v>
      </c>
    </row>
    <row r="13" spans="1:6" ht="21.9" customHeight="1" x14ac:dyDescent="0.25">
      <c r="A13" s="203" t="s">
        <v>66</v>
      </c>
      <c r="B13" s="204" t="str">
        <f t="shared" si="0"/>
        <v>n/a (Non-Final Demand Site)</v>
      </c>
    </row>
    <row r="14" spans="1:6" ht="21.9" customHeight="1" x14ac:dyDescent="0.25">
      <c r="A14" s="184" t="s">
        <v>67</v>
      </c>
      <c r="B14" s="185" t="s">
        <v>770</v>
      </c>
    </row>
    <row r="15" spans="1:6" ht="21.9" customHeight="1" x14ac:dyDescent="0.25">
      <c r="A15" s="184" t="s">
        <v>68</v>
      </c>
      <c r="B15" s="185" t="s">
        <v>771</v>
      </c>
    </row>
    <row r="16" spans="1:6" ht="21.9" customHeight="1" x14ac:dyDescent="0.25">
      <c r="A16" s="184" t="s">
        <v>69</v>
      </c>
      <c r="B16" s="185" t="s">
        <v>772</v>
      </c>
    </row>
    <row r="17" spans="1:2" ht="21.9" customHeight="1" x14ac:dyDescent="0.25">
      <c r="A17" s="184" t="s">
        <v>70</v>
      </c>
      <c r="B17" s="185" t="s">
        <v>773</v>
      </c>
    </row>
    <row r="18" spans="1:2" ht="21.9" customHeight="1" x14ac:dyDescent="0.25">
      <c r="A18" s="203" t="s">
        <v>71</v>
      </c>
      <c r="B18" s="204" t="str">
        <f>$B$6</f>
        <v>n/a (Non-Final Demand Site)</v>
      </c>
    </row>
    <row r="19" spans="1:2" ht="21.9" customHeight="1" x14ac:dyDescent="0.25">
      <c r="A19" s="184" t="s">
        <v>72</v>
      </c>
      <c r="B19" s="185" t="s">
        <v>770</v>
      </c>
    </row>
    <row r="20" spans="1:2" ht="21.9" customHeight="1" x14ac:dyDescent="0.25">
      <c r="A20" s="184" t="s">
        <v>73</v>
      </c>
      <c r="B20" s="185" t="s">
        <v>771</v>
      </c>
    </row>
    <row r="21" spans="1:2" ht="21.9" customHeight="1" x14ac:dyDescent="0.25">
      <c r="A21" s="184" t="s">
        <v>74</v>
      </c>
      <c r="B21" s="185" t="s">
        <v>772</v>
      </c>
    </row>
    <row r="22" spans="1:2" ht="21.9" customHeight="1" x14ac:dyDescent="0.25">
      <c r="A22" s="184" t="s">
        <v>75</v>
      </c>
      <c r="B22" s="185" t="s">
        <v>773</v>
      </c>
    </row>
    <row r="23" spans="1:2" ht="21.9" customHeight="1" x14ac:dyDescent="0.25">
      <c r="A23" s="203" t="s">
        <v>76</v>
      </c>
      <c r="B23" s="204" t="str">
        <f>$B$6</f>
        <v>n/a (Non-Final Demand Site)</v>
      </c>
    </row>
    <row r="24" spans="1:2" ht="21.9" customHeight="1" x14ac:dyDescent="0.25">
      <c r="A24" s="184" t="s">
        <v>77</v>
      </c>
      <c r="B24" s="185" t="s">
        <v>774</v>
      </c>
    </row>
    <row r="25" spans="1:2" ht="21.9" customHeight="1" x14ac:dyDescent="0.25">
      <c r="A25" s="184" t="s">
        <v>78</v>
      </c>
      <c r="B25" s="185" t="s">
        <v>775</v>
      </c>
    </row>
    <row r="26" spans="1:2" ht="21.9" customHeight="1" x14ac:dyDescent="0.25">
      <c r="A26" s="184" t="s">
        <v>79</v>
      </c>
      <c r="B26" s="185" t="s">
        <v>776</v>
      </c>
    </row>
    <row r="27" spans="1:2" ht="21.9" customHeight="1" x14ac:dyDescent="0.25">
      <c r="A27" s="184" t="s">
        <v>80</v>
      </c>
      <c r="B27" s="185" t="s">
        <v>777</v>
      </c>
    </row>
    <row r="28" spans="1:2" ht="21.9" customHeight="1" x14ac:dyDescent="0.25">
      <c r="A28" s="203" t="s">
        <v>81</v>
      </c>
      <c r="B28" s="204" t="s">
        <v>778</v>
      </c>
    </row>
    <row r="29" spans="1:2" ht="21.9" customHeight="1" x14ac:dyDescent="0.25">
      <c r="A29" s="203" t="s">
        <v>83</v>
      </c>
      <c r="B29" s="204" t="str">
        <f t="shared" ref="B29:B37" si="1">$B$6</f>
        <v>n/a (Non-Final Demand Site)</v>
      </c>
    </row>
    <row r="30" spans="1:2" ht="21.9" customHeight="1" x14ac:dyDescent="0.25">
      <c r="A30" s="203" t="s">
        <v>84</v>
      </c>
      <c r="B30" s="204" t="str">
        <f t="shared" si="1"/>
        <v>n/a (Non-Final Demand Site)</v>
      </c>
    </row>
    <row r="31" spans="1:2" ht="21.9" customHeight="1" x14ac:dyDescent="0.25">
      <c r="A31" s="203" t="s">
        <v>85</v>
      </c>
      <c r="B31" s="204" t="str">
        <f t="shared" si="1"/>
        <v>n/a (Non-Final Demand Site)</v>
      </c>
    </row>
    <row r="32" spans="1:2" ht="21.9" customHeight="1" x14ac:dyDescent="0.25">
      <c r="A32" s="203" t="s">
        <v>86</v>
      </c>
      <c r="B32" s="204" t="str">
        <f t="shared" si="1"/>
        <v>n/a (Non-Final Demand Site)</v>
      </c>
    </row>
    <row r="33" spans="1:2" ht="21.9" customHeight="1" x14ac:dyDescent="0.25">
      <c r="A33" s="203" t="s">
        <v>87</v>
      </c>
      <c r="B33" s="204" t="str">
        <f t="shared" si="1"/>
        <v>n/a (Non-Final Demand Site)</v>
      </c>
    </row>
    <row r="34" spans="1:2" ht="21.9" customHeight="1" x14ac:dyDescent="0.25">
      <c r="A34" s="203" t="s">
        <v>88</v>
      </c>
      <c r="B34" s="204" t="str">
        <f t="shared" si="1"/>
        <v>n/a (Non-Final Demand Site)</v>
      </c>
    </row>
    <row r="35" spans="1:2" ht="21.9" customHeight="1" x14ac:dyDescent="0.25">
      <c r="A35" s="203" t="s">
        <v>90</v>
      </c>
      <c r="B35" s="204" t="str">
        <f t="shared" si="1"/>
        <v>n/a (Non-Final Demand Site)</v>
      </c>
    </row>
    <row r="36" spans="1:2" ht="21.9" customHeight="1" x14ac:dyDescent="0.25">
      <c r="A36" s="203" t="s">
        <v>91</v>
      </c>
      <c r="B36" s="204" t="str">
        <f t="shared" si="1"/>
        <v>n/a (Non-Final Demand Site)</v>
      </c>
    </row>
    <row r="37" spans="1:2" ht="21.9" customHeight="1" x14ac:dyDescent="0.25">
      <c r="A37" s="203" t="s">
        <v>779</v>
      </c>
      <c r="B37" s="204" t="str">
        <f t="shared" si="1"/>
        <v>n/a (Non-Final Demand Site)</v>
      </c>
    </row>
    <row r="38" spans="1:2" ht="21.9" customHeight="1" x14ac:dyDescent="0.25">
      <c r="A38" s="184" t="s">
        <v>780</v>
      </c>
      <c r="B38" s="185" t="s">
        <v>781</v>
      </c>
    </row>
    <row r="39" spans="1:2" ht="21.9" customHeight="1" x14ac:dyDescent="0.25">
      <c r="A39" s="184" t="s">
        <v>782</v>
      </c>
      <c r="B39" s="185" t="s">
        <v>783</v>
      </c>
    </row>
    <row r="40" spans="1:2" ht="21.9" customHeight="1" x14ac:dyDescent="0.25">
      <c r="A40" s="184" t="s">
        <v>784</v>
      </c>
      <c r="B40" s="185" t="s">
        <v>785</v>
      </c>
    </row>
    <row r="41" spans="1:2" ht="21.9" customHeight="1" x14ac:dyDescent="0.25">
      <c r="A41" s="184" t="s">
        <v>786</v>
      </c>
      <c r="B41" s="185" t="s">
        <v>787</v>
      </c>
    </row>
  </sheetData>
  <mergeCells count="1">
    <mergeCell ref="A2:B2"/>
  </mergeCells>
  <hyperlinks>
    <hyperlink ref="A1" location="Overview!A1" display="Back to Overview" xr:uid="{FCFCCF41-AEEA-4E2C-BECD-0AF053DFC25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Normal="100" workbookViewId="0">
      <selection activeCell="I12" sqref="I12"/>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30</v>
      </c>
    </row>
    <row r="2" spans="1:154" s="23" customFormat="1" ht="21.75" customHeight="1" x14ac:dyDescent="0.25">
      <c r="B2" s="284" t="str">
        <f>Overview!B4&amp; " - Effective from "&amp;Overview!D4&amp;" - "&amp;Overview!E4</f>
        <v>Eclipse Power Distribution Limited - GSP F - Effective from 1 April 2025 - Final</v>
      </c>
      <c r="C2" s="285"/>
      <c r="D2" s="285"/>
      <c r="E2" s="285"/>
      <c r="F2" s="285"/>
      <c r="G2" s="285"/>
      <c r="H2" s="285"/>
      <c r="I2" s="285"/>
      <c r="J2" s="285"/>
      <c r="K2" s="285"/>
      <c r="L2" s="285"/>
      <c r="M2" s="285"/>
      <c r="N2" s="285"/>
      <c r="O2" s="285"/>
      <c r="P2" s="285"/>
      <c r="Q2" s="285"/>
      <c r="R2" s="285"/>
      <c r="S2" s="285"/>
      <c r="T2" s="286"/>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7" t="s">
        <v>568</v>
      </c>
      <c r="C4" s="288"/>
      <c r="D4" s="288"/>
      <c r="E4" s="288"/>
      <c r="F4" s="288"/>
      <c r="G4" s="288"/>
      <c r="H4" s="288"/>
      <c r="I4" s="289"/>
      <c r="L4" s="287" t="s">
        <v>569</v>
      </c>
      <c r="M4" s="288"/>
      <c r="N4" s="288"/>
      <c r="O4" s="288"/>
      <c r="P4" s="288"/>
      <c r="Q4" s="288"/>
      <c r="R4" s="288"/>
      <c r="S4" s="288"/>
      <c r="T4" s="289"/>
    </row>
    <row r="5" spans="1:154" ht="18" customHeight="1" x14ac:dyDescent="0.25">
      <c r="B5" s="280" t="s">
        <v>570</v>
      </c>
      <c r="C5" s="280"/>
      <c r="D5" s="280"/>
      <c r="E5" s="280"/>
      <c r="F5" s="280"/>
      <c r="G5" s="280"/>
      <c r="H5" s="280"/>
      <c r="I5" s="280"/>
      <c r="L5" s="280" t="s">
        <v>571</v>
      </c>
      <c r="M5" s="280"/>
      <c r="N5" s="280"/>
      <c r="O5" s="280"/>
      <c r="P5" s="280"/>
      <c r="Q5" s="280"/>
      <c r="R5" s="280"/>
      <c r="S5" s="280"/>
      <c r="T5" s="280"/>
    </row>
    <row r="6" spans="1:154" s="26" customFormat="1" ht="27.75" customHeight="1" x14ac:dyDescent="0.25">
      <c r="B6" s="290" t="s">
        <v>572</v>
      </c>
      <c r="C6" s="290"/>
      <c r="D6" s="290"/>
      <c r="E6" s="290"/>
      <c r="F6" s="290"/>
      <c r="G6" s="290"/>
      <c r="H6" s="290"/>
      <c r="I6" s="290"/>
      <c r="L6" s="290" t="s">
        <v>573</v>
      </c>
      <c r="M6" s="290"/>
      <c r="N6" s="290"/>
      <c r="O6" s="290"/>
      <c r="P6" s="290"/>
      <c r="Q6" s="290"/>
      <c r="R6" s="290"/>
      <c r="S6" s="290"/>
      <c r="T6" s="290"/>
      <c r="AB6"/>
      <c r="AC6"/>
      <c r="AD6"/>
      <c r="AE6"/>
      <c r="AF6"/>
      <c r="AG6"/>
      <c r="AH6"/>
      <c r="AI6"/>
    </row>
    <row r="7" spans="1:154" ht="18" customHeight="1" x14ac:dyDescent="0.25">
      <c r="B7" s="280" t="s">
        <v>574</v>
      </c>
      <c r="C7" s="280"/>
      <c r="D7" s="280"/>
      <c r="E7" s="280"/>
      <c r="F7" s="280"/>
      <c r="G7" s="280"/>
      <c r="H7" s="280"/>
      <c r="I7" s="280"/>
      <c r="L7" s="280" t="s">
        <v>575</v>
      </c>
      <c r="M7" s="280"/>
      <c r="N7" s="280"/>
      <c r="O7" s="280"/>
      <c r="P7" s="280"/>
      <c r="Q7" s="280"/>
      <c r="R7" s="280"/>
      <c r="S7" s="280"/>
      <c r="T7" s="280"/>
    </row>
    <row r="8" spans="1:154" ht="8.25" customHeight="1" x14ac:dyDescent="0.25"/>
    <row r="9" spans="1:154" ht="72" customHeight="1" x14ac:dyDescent="0.25">
      <c r="B9" s="27" t="s">
        <v>576</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577</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charges'!$G:$P,2,FALSE),"")</f>
        <v/>
      </c>
      <c r="N10" s="48" t="str">
        <f>IFERROR(VLOOKUP($L$10,'Annex 2 Designated EHV charges'!$G:$P,3,FALSE),"")</f>
        <v/>
      </c>
      <c r="O10" s="48" t="str">
        <f>IFERROR(VLOOKUP($L$10,'Annex 2 Designated EHV charges'!$G:$P,4,FALSE),"")</f>
        <v/>
      </c>
      <c r="P10" s="48" t="str">
        <f>IFERROR(VLOOKUP($L$10,'Annex 2 Designated EHV charges'!$G:$P,5,FALSE),"")</f>
        <v/>
      </c>
      <c r="Q10" s="49" t="str">
        <f>IFERROR(VLOOKUP($L$10,'Annex 2 Designated EHV charges'!$G:$P,6,FALSE),"")</f>
        <v/>
      </c>
      <c r="R10" s="49" t="str">
        <f>IFERROR(VLOOKUP($L$10,'Annex 2 Designated EHV charges'!$G:$P,7,FALSE),"")</f>
        <v/>
      </c>
      <c r="S10" s="49" t="str">
        <f>IFERROR(VLOOKUP($L$10,'Annex 2 Designated EHV charges'!$G:$P,8,FALSE),"")</f>
        <v/>
      </c>
      <c r="T10" s="49" t="str">
        <f>IFERROR(VLOOKUP($L$10,'Annex 2 Designated EHV charges'!$G:$P,9,FALSE),"")</f>
        <v/>
      </c>
    </row>
    <row r="11" spans="1:154" ht="7.5" customHeight="1" x14ac:dyDescent="0.25"/>
    <row r="12" spans="1:154" ht="88.5" customHeight="1" x14ac:dyDescent="0.25">
      <c r="B12" s="30" t="s">
        <v>578</v>
      </c>
      <c r="C12" s="28" t="str">
        <f>C9</f>
        <v>Red/black unit charge
p/kWh</v>
      </c>
      <c r="D12" s="28" t="str">
        <f>D9</f>
        <v>Amber/yellow unit charge
p/kWh</v>
      </c>
      <c r="E12" s="28" t="str">
        <f>E9</f>
        <v>Green unit charge
p/kWh</v>
      </c>
      <c r="F12" s="28" t="s">
        <v>579</v>
      </c>
      <c r="G12" s="28" t="s">
        <v>580</v>
      </c>
      <c r="H12" s="28" t="s">
        <v>581</v>
      </c>
      <c r="I12" s="28" t="s">
        <v>582</v>
      </c>
      <c r="L12" s="30" t="s">
        <v>578</v>
      </c>
      <c r="M12" s="28" t="s">
        <v>583</v>
      </c>
      <c r="N12" s="28" t="s">
        <v>579</v>
      </c>
      <c r="O12" s="28" t="s">
        <v>584</v>
      </c>
      <c r="P12" s="28" t="s">
        <v>581</v>
      </c>
      <c r="Q12" s="29" t="s">
        <v>585</v>
      </c>
      <c r="R12" s="29" t="s">
        <v>579</v>
      </c>
      <c r="S12" s="29" t="s">
        <v>586</v>
      </c>
      <c r="T12" s="29" t="s">
        <v>581</v>
      </c>
    </row>
    <row r="13" spans="1:154" ht="30" customHeight="1" x14ac:dyDescent="0.25">
      <c r="B13" s="31" t="s">
        <v>587</v>
      </c>
      <c r="C13" s="50"/>
      <c r="D13" s="50"/>
      <c r="E13" s="50"/>
      <c r="F13" s="50"/>
      <c r="G13" s="50"/>
      <c r="H13" s="50"/>
      <c r="I13" s="50"/>
      <c r="L13" s="31" t="s">
        <v>587</v>
      </c>
      <c r="M13" s="51"/>
      <c r="N13" s="51"/>
      <c r="O13" s="51"/>
      <c r="P13" s="51"/>
      <c r="Q13" s="52"/>
      <c r="R13" s="52">
        <f>N13</f>
        <v>0</v>
      </c>
      <c r="S13" s="52"/>
      <c r="T13" s="52"/>
    </row>
    <row r="14" spans="1:154" ht="30" customHeight="1" x14ac:dyDescent="0.25">
      <c r="B14" s="32" t="s">
        <v>588</v>
      </c>
      <c r="C14" s="21">
        <f t="shared" ref="C14:I14" si="0">C13</f>
        <v>0</v>
      </c>
      <c r="D14" s="21">
        <f t="shared" si="0"/>
        <v>0</v>
      </c>
      <c r="E14" s="21">
        <f t="shared" si="0"/>
        <v>0</v>
      </c>
      <c r="F14" s="21">
        <f t="shared" si="0"/>
        <v>0</v>
      </c>
      <c r="G14" s="21">
        <f t="shared" si="0"/>
        <v>0</v>
      </c>
      <c r="H14" s="21">
        <f t="shared" si="0"/>
        <v>0</v>
      </c>
      <c r="I14" s="21">
        <f t="shared" si="0"/>
        <v>0</v>
      </c>
      <c r="L14" s="32" t="s">
        <v>588</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589</v>
      </c>
      <c r="C16" s="28" t="s">
        <v>590</v>
      </c>
      <c r="D16" s="28" t="s">
        <v>591</v>
      </c>
      <c r="E16" s="28" t="s">
        <v>592</v>
      </c>
      <c r="F16" s="28" t="s">
        <v>593</v>
      </c>
      <c r="G16" s="28" t="s">
        <v>594</v>
      </c>
      <c r="H16" s="28" t="s">
        <v>595</v>
      </c>
      <c r="I16" s="28" t="s">
        <v>596</v>
      </c>
      <c r="L16" s="30" t="s">
        <v>589</v>
      </c>
      <c r="M16" s="28" t="s">
        <v>597</v>
      </c>
      <c r="N16" s="28" t="s">
        <v>598</v>
      </c>
      <c r="O16" s="28" t="s">
        <v>599</v>
      </c>
      <c r="P16" s="28" t="s">
        <v>600</v>
      </c>
      <c r="Q16" s="29" t="s">
        <v>601</v>
      </c>
      <c r="R16" s="29" t="s">
        <v>602</v>
      </c>
      <c r="S16" s="29" t="s">
        <v>603</v>
      </c>
      <c r="T16" s="29" t="s">
        <v>604</v>
      </c>
    </row>
    <row r="17" spans="2:20" ht="30" customHeight="1" x14ac:dyDescent="0.25">
      <c r="B17" s="31" t="s">
        <v>605</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605</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606</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606</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607</v>
      </c>
      <c r="M20" s="28" t="s">
        <v>608</v>
      </c>
      <c r="N20" s="29" t="s">
        <v>609</v>
      </c>
    </row>
    <row r="21" spans="2:20" ht="30" customHeight="1" x14ac:dyDescent="0.25">
      <c r="B21" s="31" t="s">
        <v>605</v>
      </c>
      <c r="C21" s="53">
        <f>SUM(C17:I17)</f>
        <v>0</v>
      </c>
      <c r="L21" s="31" t="s">
        <v>605</v>
      </c>
      <c r="M21" s="53">
        <f>SUM(M17:P17)</f>
        <v>0</v>
      </c>
      <c r="N21" s="54">
        <f>SUM(Q17:T17)</f>
        <v>0</v>
      </c>
    </row>
    <row r="22" spans="2:20" ht="30" customHeight="1" x14ac:dyDescent="0.25">
      <c r="B22" s="32" t="s">
        <v>606</v>
      </c>
      <c r="C22" s="36">
        <f>SUM(C18:I18)</f>
        <v>0</v>
      </c>
      <c r="L22" s="32" t="s">
        <v>606</v>
      </c>
      <c r="M22" s="36">
        <f>SUM(M18:P18)</f>
        <v>0</v>
      </c>
      <c r="N22" s="37">
        <f>SUM(Q18:T18)</f>
        <v>0</v>
      </c>
    </row>
    <row r="24" spans="2:20" ht="30.75" customHeight="1" x14ac:dyDescent="0.25">
      <c r="B24" s="281" t="s">
        <v>610</v>
      </c>
      <c r="C24" s="282"/>
      <c r="D24" s="283"/>
      <c r="L24" s="281" t="s">
        <v>611</v>
      </c>
      <c r="M24" s="282"/>
      <c r="N24" s="283"/>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9" zoomScale="66" zoomScaleNormal="85" zoomScaleSheetLayoutView="100" workbookViewId="0">
      <selection activeCell="R22" sqref="R22"/>
    </sheetView>
  </sheetViews>
  <sheetFormatPr defaultColWidth="9.109375" defaultRowHeight="27.75" customHeight="1" x14ac:dyDescent="0.35"/>
  <cols>
    <col min="1" max="1" width="49" style="58" bestFit="1" customWidth="1"/>
    <col min="2" max="2" width="27.44140625" style="92" customWidth="1"/>
    <col min="3" max="3" width="7.5546875" style="58" customWidth="1"/>
    <col min="4" max="4" width="17.5546875" style="58" customWidth="1"/>
    <col min="5" max="7" width="17.5546875" style="92" customWidth="1"/>
    <col min="8" max="9" width="17.5546875" style="93" customWidth="1"/>
    <col min="10" max="10" width="17.5546875" style="94" customWidth="1"/>
    <col min="11" max="11" width="17.5546875" style="95" customWidth="1"/>
    <col min="12" max="12" width="1.44140625" style="61" customWidth="1"/>
    <col min="13" max="13" width="15.5546875" style="61" customWidth="1"/>
    <col min="14" max="16384" width="9.109375" style="58"/>
  </cols>
  <sheetData>
    <row r="1" spans="1:13" ht="27.75" customHeight="1" x14ac:dyDescent="0.25">
      <c r="A1" s="59" t="s">
        <v>30</v>
      </c>
      <c r="B1" s="214"/>
      <c r="C1" s="215"/>
      <c r="D1" s="215"/>
      <c r="E1" s="213"/>
      <c r="F1" s="213"/>
      <c r="G1" s="213"/>
      <c r="H1" s="213"/>
      <c r="I1" s="213"/>
      <c r="J1" s="213"/>
      <c r="K1" s="213"/>
      <c r="L1" s="60"/>
      <c r="M1" s="60"/>
    </row>
    <row r="2" spans="1:13" ht="27" customHeight="1" x14ac:dyDescent="0.35">
      <c r="A2" s="220" t="str">
        <f>Overview!B4&amp; " - Effective from "&amp;Overview!D4&amp;" - "&amp;Overview!E4&amp;" LV and HV charges"</f>
        <v>Eclipse Power Distribution Limited - GSP F - Effective from 1 April 2025 - Final LV and HV charges</v>
      </c>
      <c r="B2" s="220"/>
      <c r="C2" s="220"/>
      <c r="D2" s="220"/>
      <c r="E2" s="220"/>
      <c r="F2" s="220"/>
      <c r="G2" s="220"/>
      <c r="H2" s="220"/>
      <c r="I2" s="220"/>
      <c r="J2" s="220"/>
      <c r="K2" s="220"/>
    </row>
    <row r="3" spans="1:13" s="64" customFormat="1" ht="15" customHeight="1" x14ac:dyDescent="0.35">
      <c r="A3" s="62"/>
      <c r="B3" s="62"/>
      <c r="C3" s="62"/>
      <c r="D3" s="62"/>
      <c r="E3" s="62"/>
      <c r="F3" s="62"/>
      <c r="G3" s="62"/>
      <c r="H3" s="62"/>
      <c r="I3" s="62"/>
      <c r="J3" s="62"/>
      <c r="K3" s="62"/>
      <c r="L3" s="63"/>
      <c r="M3" s="63"/>
    </row>
    <row r="4" spans="1:13" ht="27" customHeight="1" x14ac:dyDescent="0.35">
      <c r="A4" s="220" t="s">
        <v>31</v>
      </c>
      <c r="B4" s="220"/>
      <c r="C4" s="220"/>
      <c r="D4" s="220"/>
      <c r="E4" s="220"/>
      <c r="F4" s="62"/>
      <c r="G4" s="220" t="s">
        <v>32</v>
      </c>
      <c r="H4" s="220"/>
      <c r="I4" s="220"/>
      <c r="J4" s="220"/>
      <c r="K4" s="220"/>
    </row>
    <row r="5" spans="1:13" ht="28.5" customHeight="1" x14ac:dyDescent="0.35">
      <c r="A5" s="65" t="s">
        <v>33</v>
      </c>
      <c r="B5" s="66" t="s">
        <v>34</v>
      </c>
      <c r="C5" s="221" t="s">
        <v>35</v>
      </c>
      <c r="D5" s="222"/>
      <c r="E5" s="67" t="s">
        <v>36</v>
      </c>
      <c r="F5" s="62"/>
      <c r="G5" s="224"/>
      <c r="H5" s="225"/>
      <c r="I5" s="68" t="s">
        <v>37</v>
      </c>
      <c r="J5" s="69" t="s">
        <v>38</v>
      </c>
      <c r="K5" s="67" t="s">
        <v>36</v>
      </c>
      <c r="L5" s="62"/>
    </row>
    <row r="6" spans="1:13" ht="65.25" customHeight="1" x14ac:dyDescent="0.35">
      <c r="A6" s="70" t="s">
        <v>39</v>
      </c>
      <c r="B6" s="71" t="s">
        <v>40</v>
      </c>
      <c r="C6" s="223" t="s">
        <v>41</v>
      </c>
      <c r="D6" s="223"/>
      <c r="E6" s="71" t="s">
        <v>42</v>
      </c>
      <c r="F6" s="62"/>
      <c r="G6" s="212" t="s">
        <v>43</v>
      </c>
      <c r="H6" s="212"/>
      <c r="I6" s="71" t="s">
        <v>40</v>
      </c>
      <c r="J6" s="72" t="s">
        <v>41</v>
      </c>
      <c r="K6" s="72" t="s">
        <v>42</v>
      </c>
      <c r="L6" s="62"/>
    </row>
    <row r="7" spans="1:13" ht="65.25" customHeight="1" x14ac:dyDescent="0.35">
      <c r="A7" s="70" t="s">
        <v>44</v>
      </c>
      <c r="B7" s="73">
        <v>0</v>
      </c>
      <c r="C7" s="226">
        <v>0</v>
      </c>
      <c r="D7" s="227"/>
      <c r="E7" s="71" t="s">
        <v>45</v>
      </c>
      <c r="F7" s="62"/>
      <c r="G7" s="212" t="s">
        <v>46</v>
      </c>
      <c r="H7" s="212"/>
      <c r="I7" s="73">
        <v>0</v>
      </c>
      <c r="J7" s="72" t="s">
        <v>47</v>
      </c>
      <c r="K7" s="72" t="s">
        <v>42</v>
      </c>
      <c r="L7" s="62"/>
    </row>
    <row r="8" spans="1:13" ht="65.25" customHeight="1" x14ac:dyDescent="0.35">
      <c r="A8" s="74" t="s">
        <v>48</v>
      </c>
      <c r="B8" s="216" t="s">
        <v>49</v>
      </c>
      <c r="C8" s="217"/>
      <c r="D8" s="217"/>
      <c r="E8" s="218"/>
      <c r="F8" s="62"/>
      <c r="G8" s="212" t="s">
        <v>50</v>
      </c>
      <c r="H8" s="212"/>
      <c r="I8" s="73">
        <v>0</v>
      </c>
      <c r="J8" s="73">
        <v>0</v>
      </c>
      <c r="K8" s="72" t="s">
        <v>45</v>
      </c>
      <c r="L8" s="62"/>
    </row>
    <row r="9" spans="1:13" s="64" customFormat="1" ht="27" customHeight="1" x14ac:dyDescent="0.35">
      <c r="A9" s="62"/>
      <c r="B9" s="62"/>
      <c r="C9" s="62"/>
      <c r="D9" s="62"/>
      <c r="E9" s="62"/>
      <c r="F9" s="62"/>
      <c r="G9" s="219" t="s">
        <v>48</v>
      </c>
      <c r="H9" s="219"/>
      <c r="I9" s="216" t="s">
        <v>49</v>
      </c>
      <c r="J9" s="217"/>
      <c r="K9" s="218"/>
      <c r="L9" s="63"/>
      <c r="M9" s="63"/>
    </row>
    <row r="10" spans="1:13" s="64" customFormat="1" ht="18" x14ac:dyDescent="0.35">
      <c r="A10" s="62"/>
      <c r="B10" s="62"/>
      <c r="C10" s="62"/>
      <c r="D10" s="62"/>
      <c r="E10" s="62"/>
      <c r="F10" s="62"/>
      <c r="G10" s="62"/>
      <c r="H10" s="62"/>
      <c r="I10" s="62"/>
      <c r="J10" s="62"/>
      <c r="K10" s="62"/>
      <c r="L10" s="63"/>
      <c r="M10" s="63"/>
    </row>
    <row r="11" spans="1:13" ht="78.75" customHeight="1" x14ac:dyDescent="0.35">
      <c r="A11" s="75" t="s">
        <v>51</v>
      </c>
      <c r="B11" s="76" t="s">
        <v>52</v>
      </c>
      <c r="C11" s="76" t="s">
        <v>53</v>
      </c>
      <c r="D11" s="77" t="s">
        <v>54</v>
      </c>
      <c r="E11" s="77" t="s">
        <v>55</v>
      </c>
      <c r="F11" s="77" t="s">
        <v>56</v>
      </c>
      <c r="G11" s="76" t="s">
        <v>57</v>
      </c>
      <c r="H11" s="76" t="s">
        <v>58</v>
      </c>
      <c r="I11" s="75" t="s">
        <v>59</v>
      </c>
      <c r="J11" s="76" t="s">
        <v>60</v>
      </c>
      <c r="K11" s="76" t="s">
        <v>61</v>
      </c>
    </row>
    <row r="12" spans="1:13" ht="32.25" customHeight="1" x14ac:dyDescent="0.35">
      <c r="A12" s="78" t="s">
        <v>614</v>
      </c>
      <c r="B12" s="79" t="s">
        <v>668</v>
      </c>
      <c r="C12" s="80" t="s">
        <v>62</v>
      </c>
      <c r="D12" s="81">
        <v>9.5679999999999996</v>
      </c>
      <c r="E12" s="82">
        <v>1.59</v>
      </c>
      <c r="F12" s="83">
        <v>0.311</v>
      </c>
      <c r="G12" s="84">
        <v>18.12</v>
      </c>
      <c r="H12" s="85">
        <v>0</v>
      </c>
      <c r="I12" s="85">
        <v>0</v>
      </c>
      <c r="J12" s="86">
        <v>0</v>
      </c>
      <c r="K12" s="79"/>
    </row>
    <row r="13" spans="1:13" ht="32.25" customHeight="1" x14ac:dyDescent="0.35">
      <c r="A13" s="78" t="s">
        <v>63</v>
      </c>
      <c r="B13" s="79" t="s">
        <v>669</v>
      </c>
      <c r="C13" s="80">
        <v>2</v>
      </c>
      <c r="D13" s="81">
        <v>9.5679999999999996</v>
      </c>
      <c r="E13" s="82">
        <v>1.59</v>
      </c>
      <c r="F13" s="83">
        <v>0.311</v>
      </c>
      <c r="G13" s="85">
        <v>0</v>
      </c>
      <c r="H13" s="85">
        <v>0</v>
      </c>
      <c r="I13" s="85">
        <v>0</v>
      </c>
      <c r="J13" s="86">
        <v>0</v>
      </c>
      <c r="K13" s="79"/>
    </row>
    <row r="14" spans="1:13" ht="32.25" customHeight="1" x14ac:dyDescent="0.35">
      <c r="A14" s="78" t="s">
        <v>615</v>
      </c>
      <c r="B14" s="79" t="s">
        <v>670</v>
      </c>
      <c r="C14" s="80" t="s">
        <v>64</v>
      </c>
      <c r="D14" s="81">
        <v>10.975</v>
      </c>
      <c r="E14" s="82">
        <v>1.8240000000000001</v>
      </c>
      <c r="F14" s="83">
        <v>0.35699999999999998</v>
      </c>
      <c r="G14" s="84">
        <v>15.09</v>
      </c>
      <c r="H14" s="85">
        <v>0</v>
      </c>
      <c r="I14" s="85">
        <v>0</v>
      </c>
      <c r="J14" s="86">
        <v>0</v>
      </c>
      <c r="K14" s="79"/>
    </row>
    <row r="15" spans="1:13" ht="32.25" customHeight="1" x14ac:dyDescent="0.35">
      <c r="A15" s="78" t="s">
        <v>616</v>
      </c>
      <c r="B15" s="79" t="s">
        <v>671</v>
      </c>
      <c r="C15" s="80" t="s">
        <v>64</v>
      </c>
      <c r="D15" s="81">
        <v>10.975</v>
      </c>
      <c r="E15" s="82">
        <v>1.8240000000000001</v>
      </c>
      <c r="F15" s="83">
        <v>0.35699999999999998</v>
      </c>
      <c r="G15" s="84">
        <v>16.73</v>
      </c>
      <c r="H15" s="85">
        <v>0</v>
      </c>
      <c r="I15" s="85">
        <v>0</v>
      </c>
      <c r="J15" s="86">
        <v>0</v>
      </c>
      <c r="K15" s="79"/>
    </row>
    <row r="16" spans="1:13" ht="32.25" customHeight="1" x14ac:dyDescent="0.35">
      <c r="A16" s="78" t="s">
        <v>617</v>
      </c>
      <c r="B16" s="79" t="s">
        <v>672</v>
      </c>
      <c r="C16" s="80" t="s">
        <v>64</v>
      </c>
      <c r="D16" s="81">
        <v>10.975</v>
      </c>
      <c r="E16" s="82">
        <v>1.8240000000000001</v>
      </c>
      <c r="F16" s="83">
        <v>0.35699999999999998</v>
      </c>
      <c r="G16" s="84">
        <v>19.72</v>
      </c>
      <c r="H16" s="85">
        <v>0</v>
      </c>
      <c r="I16" s="85">
        <v>0</v>
      </c>
      <c r="J16" s="86">
        <v>0</v>
      </c>
      <c r="K16" s="79"/>
    </row>
    <row r="17" spans="1:11" ht="32.25" customHeight="1" x14ac:dyDescent="0.35">
      <c r="A17" s="78" t="s">
        <v>618</v>
      </c>
      <c r="B17" s="79" t="s">
        <v>673</v>
      </c>
      <c r="C17" s="80" t="s">
        <v>64</v>
      </c>
      <c r="D17" s="81">
        <v>10.975</v>
      </c>
      <c r="E17" s="82">
        <v>1.8240000000000001</v>
      </c>
      <c r="F17" s="83">
        <v>0.35699999999999998</v>
      </c>
      <c r="G17" s="84">
        <v>25.57</v>
      </c>
      <c r="H17" s="85">
        <v>0</v>
      </c>
      <c r="I17" s="85">
        <v>0</v>
      </c>
      <c r="J17" s="86">
        <v>0</v>
      </c>
      <c r="K17" s="79"/>
    </row>
    <row r="18" spans="1:11" ht="32.25" customHeight="1" x14ac:dyDescent="0.35">
      <c r="A18" s="78" t="s">
        <v>619</v>
      </c>
      <c r="B18" s="79" t="s">
        <v>674</v>
      </c>
      <c r="C18" s="80" t="s">
        <v>64</v>
      </c>
      <c r="D18" s="81">
        <v>10.975</v>
      </c>
      <c r="E18" s="82">
        <v>1.8240000000000001</v>
      </c>
      <c r="F18" s="83">
        <v>0.35699999999999998</v>
      </c>
      <c r="G18" s="84">
        <v>43.33</v>
      </c>
      <c r="H18" s="85">
        <v>0</v>
      </c>
      <c r="I18" s="85">
        <v>0</v>
      </c>
      <c r="J18" s="86">
        <v>0</v>
      </c>
      <c r="K18" s="79"/>
    </row>
    <row r="19" spans="1:11" ht="32.25" customHeight="1" x14ac:dyDescent="0.35">
      <c r="A19" s="78" t="s">
        <v>65</v>
      </c>
      <c r="B19" s="79" t="s">
        <v>675</v>
      </c>
      <c r="C19" s="80">
        <v>4</v>
      </c>
      <c r="D19" s="81">
        <v>10.975</v>
      </c>
      <c r="E19" s="82">
        <v>1.8240000000000001</v>
      </c>
      <c r="F19" s="83">
        <v>0.35699999999999998</v>
      </c>
      <c r="G19" s="85">
        <v>0</v>
      </c>
      <c r="H19" s="85">
        <v>0</v>
      </c>
      <c r="I19" s="85">
        <v>0</v>
      </c>
      <c r="J19" s="86">
        <v>0</v>
      </c>
      <c r="K19" s="79"/>
    </row>
    <row r="20" spans="1:11" ht="32.25" customHeight="1" x14ac:dyDescent="0.35">
      <c r="A20" s="78" t="s">
        <v>66</v>
      </c>
      <c r="B20" s="79" t="s">
        <v>676</v>
      </c>
      <c r="C20" s="80">
        <v>0</v>
      </c>
      <c r="D20" s="81">
        <v>7.1180000000000003</v>
      </c>
      <c r="E20" s="82">
        <v>1.153</v>
      </c>
      <c r="F20" s="83">
        <v>0.222</v>
      </c>
      <c r="G20" s="84">
        <v>15.88</v>
      </c>
      <c r="H20" s="84">
        <v>5.23</v>
      </c>
      <c r="I20" s="87">
        <v>5.23</v>
      </c>
      <c r="J20" s="88">
        <v>0.14599999999999999</v>
      </c>
      <c r="K20" s="79"/>
    </row>
    <row r="21" spans="1:11" ht="32.25" customHeight="1" x14ac:dyDescent="0.35">
      <c r="A21" s="78" t="s">
        <v>67</v>
      </c>
      <c r="B21" s="79" t="s">
        <v>677</v>
      </c>
      <c r="C21" s="80">
        <v>0</v>
      </c>
      <c r="D21" s="81">
        <v>7.1180000000000003</v>
      </c>
      <c r="E21" s="82">
        <v>1.153</v>
      </c>
      <c r="F21" s="83">
        <v>0.222</v>
      </c>
      <c r="G21" s="84">
        <v>62.53</v>
      </c>
      <c r="H21" s="84">
        <v>5.23</v>
      </c>
      <c r="I21" s="87">
        <v>5.23</v>
      </c>
      <c r="J21" s="88">
        <v>0.14599999999999999</v>
      </c>
      <c r="K21" s="79"/>
    </row>
    <row r="22" spans="1:11" ht="32.25" customHeight="1" x14ac:dyDescent="0.35">
      <c r="A22" s="78" t="s">
        <v>68</v>
      </c>
      <c r="B22" s="79" t="s">
        <v>678</v>
      </c>
      <c r="C22" s="80">
        <v>0</v>
      </c>
      <c r="D22" s="81">
        <v>7.1180000000000003</v>
      </c>
      <c r="E22" s="82">
        <v>1.153</v>
      </c>
      <c r="F22" s="83">
        <v>0.222</v>
      </c>
      <c r="G22" s="84">
        <v>117.29</v>
      </c>
      <c r="H22" s="84">
        <v>5.23</v>
      </c>
      <c r="I22" s="87">
        <v>5.23</v>
      </c>
      <c r="J22" s="88">
        <v>0.14599999999999999</v>
      </c>
      <c r="K22" s="79"/>
    </row>
    <row r="23" spans="1:11" ht="32.25" customHeight="1" x14ac:dyDescent="0.35">
      <c r="A23" s="78" t="s">
        <v>69</v>
      </c>
      <c r="B23" s="79" t="s">
        <v>679</v>
      </c>
      <c r="C23" s="80">
        <v>0</v>
      </c>
      <c r="D23" s="81">
        <v>7.1180000000000003</v>
      </c>
      <c r="E23" s="82">
        <v>1.153</v>
      </c>
      <c r="F23" s="83">
        <v>0.222</v>
      </c>
      <c r="G23" s="84">
        <v>172.72</v>
      </c>
      <c r="H23" s="84">
        <v>5.23</v>
      </c>
      <c r="I23" s="87">
        <v>5.23</v>
      </c>
      <c r="J23" s="88">
        <v>0.14599999999999999</v>
      </c>
      <c r="K23" s="79"/>
    </row>
    <row r="24" spans="1:11" ht="32.25" customHeight="1" x14ac:dyDescent="0.35">
      <c r="A24" s="78" t="s">
        <v>70</v>
      </c>
      <c r="B24" s="79" t="s">
        <v>680</v>
      </c>
      <c r="C24" s="80">
        <v>0</v>
      </c>
      <c r="D24" s="81">
        <v>7.1180000000000003</v>
      </c>
      <c r="E24" s="82">
        <v>1.153</v>
      </c>
      <c r="F24" s="83">
        <v>0.222</v>
      </c>
      <c r="G24" s="84">
        <v>434.61</v>
      </c>
      <c r="H24" s="84">
        <v>5.23</v>
      </c>
      <c r="I24" s="87">
        <v>5.23</v>
      </c>
      <c r="J24" s="88">
        <v>0.14599999999999999</v>
      </c>
      <c r="K24" s="79"/>
    </row>
    <row r="25" spans="1:11" ht="32.25" customHeight="1" x14ac:dyDescent="0.35">
      <c r="A25" s="78" t="s">
        <v>71</v>
      </c>
      <c r="B25" s="79" t="s">
        <v>681</v>
      </c>
      <c r="C25" s="80">
        <v>0</v>
      </c>
      <c r="D25" s="81">
        <v>3.9279999999999999</v>
      </c>
      <c r="E25" s="82">
        <v>0.58799999999999997</v>
      </c>
      <c r="F25" s="83">
        <v>0.107</v>
      </c>
      <c r="G25" s="84">
        <v>15.88</v>
      </c>
      <c r="H25" s="84">
        <v>4.87</v>
      </c>
      <c r="I25" s="87">
        <v>4.87</v>
      </c>
      <c r="J25" s="88">
        <v>6.9000000000000006E-2</v>
      </c>
      <c r="K25" s="79"/>
    </row>
    <row r="26" spans="1:11" ht="32.25" customHeight="1" x14ac:dyDescent="0.35">
      <c r="A26" s="78" t="s">
        <v>72</v>
      </c>
      <c r="B26" s="79" t="s">
        <v>682</v>
      </c>
      <c r="C26" s="80">
        <v>0</v>
      </c>
      <c r="D26" s="81">
        <v>3.9279999999999999</v>
      </c>
      <c r="E26" s="82">
        <v>0.58799999999999997</v>
      </c>
      <c r="F26" s="83">
        <v>0.107</v>
      </c>
      <c r="G26" s="84">
        <v>62.53</v>
      </c>
      <c r="H26" s="84">
        <v>4.87</v>
      </c>
      <c r="I26" s="87">
        <v>4.87</v>
      </c>
      <c r="J26" s="88">
        <v>6.9000000000000006E-2</v>
      </c>
      <c r="K26" s="79"/>
    </row>
    <row r="27" spans="1:11" ht="32.25" customHeight="1" x14ac:dyDescent="0.35">
      <c r="A27" s="78" t="s">
        <v>73</v>
      </c>
      <c r="B27" s="79" t="s">
        <v>683</v>
      </c>
      <c r="C27" s="80">
        <v>0</v>
      </c>
      <c r="D27" s="81">
        <v>3.9279999999999999</v>
      </c>
      <c r="E27" s="82">
        <v>0.58799999999999997</v>
      </c>
      <c r="F27" s="83">
        <v>0.107</v>
      </c>
      <c r="G27" s="84">
        <v>117.29</v>
      </c>
      <c r="H27" s="84">
        <v>4.87</v>
      </c>
      <c r="I27" s="87">
        <v>4.87</v>
      </c>
      <c r="J27" s="88">
        <v>6.9000000000000006E-2</v>
      </c>
      <c r="K27" s="79"/>
    </row>
    <row r="28" spans="1:11" ht="27.75" customHeight="1" x14ac:dyDescent="0.35">
      <c r="A28" s="78" t="s">
        <v>74</v>
      </c>
      <c r="B28" s="79" t="s">
        <v>684</v>
      </c>
      <c r="C28" s="80">
        <v>0</v>
      </c>
      <c r="D28" s="81">
        <v>3.9279999999999999</v>
      </c>
      <c r="E28" s="82">
        <v>0.58799999999999997</v>
      </c>
      <c r="F28" s="83">
        <v>0.107</v>
      </c>
      <c r="G28" s="84">
        <v>172.72</v>
      </c>
      <c r="H28" s="84">
        <v>4.87</v>
      </c>
      <c r="I28" s="87">
        <v>4.87</v>
      </c>
      <c r="J28" s="88">
        <v>6.9000000000000006E-2</v>
      </c>
      <c r="K28" s="79"/>
    </row>
    <row r="29" spans="1:11" ht="27.75" customHeight="1" x14ac:dyDescent="0.35">
      <c r="A29" s="78" t="s">
        <v>75</v>
      </c>
      <c r="B29" s="79" t="s">
        <v>685</v>
      </c>
      <c r="C29" s="80">
        <v>0</v>
      </c>
      <c r="D29" s="81">
        <v>3.9279999999999999</v>
      </c>
      <c r="E29" s="82">
        <v>0.58799999999999997</v>
      </c>
      <c r="F29" s="83">
        <v>0.107</v>
      </c>
      <c r="G29" s="84">
        <v>434.61</v>
      </c>
      <c r="H29" s="84">
        <v>4.87</v>
      </c>
      <c r="I29" s="87">
        <v>4.87</v>
      </c>
      <c r="J29" s="88">
        <v>6.9000000000000006E-2</v>
      </c>
      <c r="K29" s="79"/>
    </row>
    <row r="30" spans="1:11" ht="27.75" customHeight="1" x14ac:dyDescent="0.35">
      <c r="A30" s="78" t="s">
        <v>76</v>
      </c>
      <c r="B30" s="79" t="s">
        <v>686</v>
      </c>
      <c r="C30" s="80">
        <v>0</v>
      </c>
      <c r="D30" s="81">
        <v>2.9260000000000002</v>
      </c>
      <c r="E30" s="82">
        <v>0.41199999999999998</v>
      </c>
      <c r="F30" s="83">
        <v>7.0999999999999994E-2</v>
      </c>
      <c r="G30" s="84">
        <v>330.12</v>
      </c>
      <c r="H30" s="84">
        <v>5.09</v>
      </c>
      <c r="I30" s="87">
        <v>5.09</v>
      </c>
      <c r="J30" s="88">
        <v>4.8000000000000001E-2</v>
      </c>
      <c r="K30" s="79"/>
    </row>
    <row r="31" spans="1:11" ht="27.75" customHeight="1" x14ac:dyDescent="0.35">
      <c r="A31" s="78" t="s">
        <v>77</v>
      </c>
      <c r="B31" s="79" t="s">
        <v>687</v>
      </c>
      <c r="C31" s="80">
        <v>0</v>
      </c>
      <c r="D31" s="81">
        <v>2.9260000000000002</v>
      </c>
      <c r="E31" s="82">
        <v>0.41199999999999998</v>
      </c>
      <c r="F31" s="83">
        <v>7.0999999999999994E-2</v>
      </c>
      <c r="G31" s="84">
        <v>665.46</v>
      </c>
      <c r="H31" s="84">
        <v>5.09</v>
      </c>
      <c r="I31" s="87">
        <v>5.09</v>
      </c>
      <c r="J31" s="88">
        <v>4.8000000000000001E-2</v>
      </c>
      <c r="K31" s="79"/>
    </row>
    <row r="32" spans="1:11" ht="27.75" customHeight="1" x14ac:dyDescent="0.35">
      <c r="A32" s="78" t="s">
        <v>78</v>
      </c>
      <c r="B32" s="79" t="s">
        <v>688</v>
      </c>
      <c r="C32" s="80">
        <v>0</v>
      </c>
      <c r="D32" s="81">
        <v>2.9260000000000002</v>
      </c>
      <c r="E32" s="82">
        <v>0.41199999999999998</v>
      </c>
      <c r="F32" s="83">
        <v>7.0999999999999994E-2</v>
      </c>
      <c r="G32" s="84">
        <v>1185.67</v>
      </c>
      <c r="H32" s="84">
        <v>5.09</v>
      </c>
      <c r="I32" s="87">
        <v>5.09</v>
      </c>
      <c r="J32" s="88">
        <v>4.8000000000000001E-2</v>
      </c>
      <c r="K32" s="79"/>
    </row>
    <row r="33" spans="1:11" ht="27.75" customHeight="1" x14ac:dyDescent="0.35">
      <c r="A33" s="78" t="s">
        <v>79</v>
      </c>
      <c r="B33" s="79" t="s">
        <v>689</v>
      </c>
      <c r="C33" s="80">
        <v>0</v>
      </c>
      <c r="D33" s="81">
        <v>2.9260000000000002</v>
      </c>
      <c r="E33" s="82">
        <v>0.41199999999999998</v>
      </c>
      <c r="F33" s="83">
        <v>7.0999999999999994E-2</v>
      </c>
      <c r="G33" s="84">
        <v>1883.8</v>
      </c>
      <c r="H33" s="84">
        <v>5.09</v>
      </c>
      <c r="I33" s="87">
        <v>5.09</v>
      </c>
      <c r="J33" s="88">
        <v>4.8000000000000001E-2</v>
      </c>
      <c r="K33" s="79"/>
    </row>
    <row r="34" spans="1:11" ht="27.75" customHeight="1" x14ac:dyDescent="0.35">
      <c r="A34" s="78" t="s">
        <v>80</v>
      </c>
      <c r="B34" s="79" t="s">
        <v>690</v>
      </c>
      <c r="C34" s="80">
        <v>0</v>
      </c>
      <c r="D34" s="81">
        <v>2.9260000000000002</v>
      </c>
      <c r="E34" s="82">
        <v>0.41199999999999998</v>
      </c>
      <c r="F34" s="83">
        <v>7.0999999999999994E-2</v>
      </c>
      <c r="G34" s="84">
        <v>4543.8500000000004</v>
      </c>
      <c r="H34" s="84">
        <v>5.09</v>
      </c>
      <c r="I34" s="87">
        <v>5.09</v>
      </c>
      <c r="J34" s="88">
        <v>4.8000000000000001E-2</v>
      </c>
      <c r="K34" s="79"/>
    </row>
    <row r="35" spans="1:11" ht="27.75" customHeight="1" x14ac:dyDescent="0.35">
      <c r="A35" s="78" t="s">
        <v>81</v>
      </c>
      <c r="B35" s="79" t="s">
        <v>691</v>
      </c>
      <c r="C35" s="80" t="s">
        <v>82</v>
      </c>
      <c r="D35" s="89">
        <v>26.366</v>
      </c>
      <c r="E35" s="90">
        <v>1.665</v>
      </c>
      <c r="F35" s="91">
        <v>0.52800000000000002</v>
      </c>
      <c r="G35" s="85">
        <v>0</v>
      </c>
      <c r="H35" s="85">
        <v>0</v>
      </c>
      <c r="I35" s="85">
        <v>0</v>
      </c>
      <c r="J35" s="86">
        <v>0</v>
      </c>
      <c r="K35" s="79"/>
    </row>
    <row r="36" spans="1:11" ht="27.75" customHeight="1" x14ac:dyDescent="0.35">
      <c r="A36" s="78" t="s">
        <v>83</v>
      </c>
      <c r="B36" s="79" t="s">
        <v>692</v>
      </c>
      <c r="C36" s="80">
        <v>0</v>
      </c>
      <c r="D36" s="81">
        <v>-6.7629999999999999</v>
      </c>
      <c r="E36" s="82">
        <v>-1.1240000000000001</v>
      </c>
      <c r="F36" s="83">
        <v>-0.22</v>
      </c>
      <c r="G36" s="85">
        <v>0</v>
      </c>
      <c r="H36" s="85">
        <v>0</v>
      </c>
      <c r="I36" s="85">
        <v>0</v>
      </c>
      <c r="J36" s="86">
        <v>0</v>
      </c>
      <c r="K36" s="79"/>
    </row>
    <row r="37" spans="1:11" ht="27.75" customHeight="1" x14ac:dyDescent="0.35">
      <c r="A37" s="78" t="s">
        <v>84</v>
      </c>
      <c r="B37" s="79"/>
      <c r="C37" s="80">
        <v>0</v>
      </c>
      <c r="D37" s="81">
        <v>-5.7779999999999996</v>
      </c>
      <c r="E37" s="82">
        <v>-0.94699999999999995</v>
      </c>
      <c r="F37" s="83">
        <v>-0.184</v>
      </c>
      <c r="G37" s="85">
        <v>0</v>
      </c>
      <c r="H37" s="85">
        <v>0</v>
      </c>
      <c r="I37" s="85">
        <v>0</v>
      </c>
      <c r="J37" s="86">
        <v>0</v>
      </c>
      <c r="K37" s="79"/>
    </row>
    <row r="38" spans="1:11" ht="27.75" customHeight="1" x14ac:dyDescent="0.35">
      <c r="A38" s="78" t="s">
        <v>85</v>
      </c>
      <c r="B38" s="79" t="s">
        <v>693</v>
      </c>
      <c r="C38" s="80">
        <v>0</v>
      </c>
      <c r="D38" s="81">
        <v>-6.7629999999999999</v>
      </c>
      <c r="E38" s="82">
        <v>-1.1240000000000001</v>
      </c>
      <c r="F38" s="83">
        <v>-0.22</v>
      </c>
      <c r="G38" s="85">
        <v>0</v>
      </c>
      <c r="H38" s="85">
        <v>0</v>
      </c>
      <c r="I38" s="85">
        <v>0</v>
      </c>
      <c r="J38" s="88">
        <v>0.126</v>
      </c>
      <c r="K38" s="79"/>
    </row>
    <row r="39" spans="1:11" ht="27.75" customHeight="1" x14ac:dyDescent="0.35">
      <c r="A39" s="78" t="s">
        <v>86</v>
      </c>
      <c r="B39" s="79"/>
      <c r="C39" s="80">
        <v>0</v>
      </c>
      <c r="D39" s="81">
        <v>-6.7629999999999999</v>
      </c>
      <c r="E39" s="82">
        <v>-1.1240000000000001</v>
      </c>
      <c r="F39" s="83">
        <v>-0.22</v>
      </c>
      <c r="G39" s="85">
        <v>0</v>
      </c>
      <c r="H39" s="85">
        <v>0</v>
      </c>
      <c r="I39" s="85">
        <v>0</v>
      </c>
      <c r="J39" s="86">
        <v>0</v>
      </c>
      <c r="K39" s="79"/>
    </row>
    <row r="40" spans="1:11" ht="27.75" customHeight="1" x14ac:dyDescent="0.35">
      <c r="A40" s="78" t="s">
        <v>87</v>
      </c>
      <c r="B40" s="79" t="s">
        <v>694</v>
      </c>
      <c r="C40" s="80">
        <v>0</v>
      </c>
      <c r="D40" s="81">
        <v>-5.7779999999999996</v>
      </c>
      <c r="E40" s="82">
        <v>-0.94699999999999995</v>
      </c>
      <c r="F40" s="83">
        <v>-0.184</v>
      </c>
      <c r="G40" s="85">
        <v>0</v>
      </c>
      <c r="H40" s="85">
        <v>0</v>
      </c>
      <c r="I40" s="85">
        <v>0</v>
      </c>
      <c r="J40" s="88">
        <v>0.122</v>
      </c>
      <c r="K40" s="79"/>
    </row>
    <row r="41" spans="1:11" ht="27.75" customHeight="1" x14ac:dyDescent="0.35">
      <c r="A41" s="78" t="s">
        <v>88</v>
      </c>
      <c r="B41" s="79" t="s">
        <v>89</v>
      </c>
      <c r="C41" s="80">
        <v>0</v>
      </c>
      <c r="D41" s="81">
        <v>-5.7779999999999996</v>
      </c>
      <c r="E41" s="82">
        <v>-0.94699999999999995</v>
      </c>
      <c r="F41" s="83">
        <v>-0.184</v>
      </c>
      <c r="G41" s="85">
        <v>0</v>
      </c>
      <c r="H41" s="85">
        <v>0</v>
      </c>
      <c r="I41" s="85">
        <v>0</v>
      </c>
      <c r="J41" s="86">
        <v>0</v>
      </c>
      <c r="K41" s="79"/>
    </row>
    <row r="42" spans="1:11" ht="27.75" customHeight="1" x14ac:dyDescent="0.35">
      <c r="A42" s="78" t="s">
        <v>90</v>
      </c>
      <c r="B42" s="79" t="s">
        <v>695</v>
      </c>
      <c r="C42" s="80">
        <v>0</v>
      </c>
      <c r="D42" s="81">
        <v>-3.343</v>
      </c>
      <c r="E42" s="82">
        <v>-0.501</v>
      </c>
      <c r="F42" s="83">
        <v>-9.0999999999999998E-2</v>
      </c>
      <c r="G42" s="84">
        <v>73.650000000000006</v>
      </c>
      <c r="H42" s="85">
        <v>0</v>
      </c>
      <c r="I42" s="85">
        <v>0</v>
      </c>
      <c r="J42" s="88">
        <v>0.104</v>
      </c>
      <c r="K42" s="79"/>
    </row>
    <row r="43" spans="1:11" ht="27.75" customHeight="1" x14ac:dyDescent="0.35">
      <c r="A43" s="78" t="s">
        <v>91</v>
      </c>
      <c r="B43" s="79"/>
      <c r="C43" s="80">
        <v>0</v>
      </c>
      <c r="D43" s="81">
        <v>-3.343</v>
      </c>
      <c r="E43" s="82">
        <v>-0.501</v>
      </c>
      <c r="F43" s="83">
        <v>-9.0999999999999998E-2</v>
      </c>
      <c r="G43" s="84">
        <v>73.650000000000006</v>
      </c>
      <c r="H43" s="85">
        <v>0</v>
      </c>
      <c r="I43" s="85">
        <v>0</v>
      </c>
      <c r="J43" s="86">
        <v>0</v>
      </c>
      <c r="K43" s="79"/>
    </row>
  </sheetData>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5" fitToHeight="0" orientation="portrait" r:id="rId1"/>
  <headerFooter scaleWithDoc="0">
    <oddHeader>&amp;L&amp;"Trebuchet MS,Bold"
Annex 1&amp;"Trebuchet MS,Regular" - Schedule of Charges for use of the Distribution System by LV and HV Designated Properties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topLeftCell="A4" zoomScale="72" zoomScaleNormal="100" zoomScaleSheetLayoutView="100" workbookViewId="0">
      <selection activeCell="G37" sqref="G37"/>
    </sheetView>
  </sheetViews>
  <sheetFormatPr defaultColWidth="9.109375" defaultRowHeight="14.4" x14ac:dyDescent="0.35"/>
  <cols>
    <col min="1" max="1" width="15.44140625" style="97" bestFit="1" customWidth="1"/>
    <col min="2" max="2" width="9.5546875" style="97" bestFit="1" customWidth="1"/>
    <col min="3" max="3" width="14.33203125" style="97" bestFit="1" customWidth="1"/>
    <col min="4" max="4" width="14.109375" style="111" bestFit="1" customWidth="1"/>
    <col min="5" max="5" width="5.88671875" style="111" bestFit="1" customWidth="1"/>
    <col min="6" max="6" width="16.33203125" style="111" bestFit="1" customWidth="1"/>
    <col min="7" max="7" width="50" style="111" bestFit="1" customWidth="1"/>
    <col min="8" max="8" width="12.88671875" style="111" customWidth="1"/>
    <col min="9" max="9" width="12.88671875" style="111" bestFit="1" customWidth="1"/>
    <col min="10" max="10" width="12.5546875" style="112" bestFit="1" customWidth="1"/>
    <col min="11" max="11" width="11.88671875" style="113" bestFit="1" customWidth="1"/>
    <col min="12" max="12" width="11.88671875" style="113" customWidth="1"/>
    <col min="13" max="13" width="12.88671875" style="97" bestFit="1" customWidth="1"/>
    <col min="14" max="14" width="12.5546875" style="97" bestFit="1" customWidth="1"/>
    <col min="15" max="16" width="11.88671875" style="97" bestFit="1" customWidth="1"/>
    <col min="17" max="17" width="15.5546875" style="97" customWidth="1"/>
    <col min="18" max="16384" width="9.109375" style="97"/>
  </cols>
  <sheetData>
    <row r="1" spans="1:16" x14ac:dyDescent="0.25">
      <c r="A1" s="96" t="s">
        <v>30</v>
      </c>
      <c r="B1" s="96"/>
      <c r="C1" s="229"/>
      <c r="D1" s="229"/>
      <c r="E1" s="60"/>
      <c r="F1" s="228" t="s">
        <v>92</v>
      </c>
      <c r="G1" s="228"/>
      <c r="H1" s="228"/>
      <c r="I1" s="228"/>
      <c r="J1" s="228"/>
      <c r="K1" s="228"/>
      <c r="L1" s="228"/>
      <c r="M1" s="228"/>
      <c r="N1" s="228"/>
      <c r="O1" s="228"/>
      <c r="P1" s="228"/>
    </row>
    <row r="2" spans="1:16" s="98" customFormat="1" ht="18" x14ac:dyDescent="0.25">
      <c r="A2" s="220" t="str">
        <f>Overview!B4&amp; " - Effective from "&amp;Overview!D4&amp;" - "&amp;Overview!E4&amp;" EDCM charges"</f>
        <v>Eclipse Power Distribution Limited - GSP F - Effective from 1 April 2025 - Final EDCM charges</v>
      </c>
      <c r="B2" s="220"/>
      <c r="C2" s="220"/>
      <c r="D2" s="220"/>
      <c r="E2" s="220"/>
      <c r="F2" s="220"/>
      <c r="G2" s="220"/>
      <c r="H2" s="220"/>
      <c r="I2" s="220"/>
      <c r="J2" s="220"/>
      <c r="K2" s="220"/>
      <c r="L2" s="220"/>
      <c r="M2" s="220"/>
      <c r="N2" s="220"/>
      <c r="O2" s="220"/>
      <c r="P2" s="220"/>
    </row>
    <row r="3" spans="1:16" s="99" customFormat="1" ht="18" x14ac:dyDescent="0.25">
      <c r="A3" s="62"/>
      <c r="B3" s="62"/>
      <c r="C3" s="62"/>
      <c r="D3" s="62"/>
      <c r="E3" s="62"/>
      <c r="F3" s="62"/>
      <c r="G3" s="62"/>
      <c r="H3" s="62"/>
      <c r="I3" s="62"/>
      <c r="J3" s="62"/>
      <c r="K3" s="62"/>
      <c r="L3" s="62"/>
      <c r="M3" s="62"/>
      <c r="N3" s="62"/>
      <c r="O3" s="62"/>
      <c r="P3" s="62"/>
    </row>
    <row r="4" spans="1:16" s="99" customFormat="1" ht="18" x14ac:dyDescent="0.25">
      <c r="A4" s="220" t="s">
        <v>93</v>
      </c>
      <c r="B4" s="220"/>
      <c r="C4" s="220"/>
      <c r="D4" s="220"/>
      <c r="E4" s="220"/>
      <c r="F4" s="220"/>
      <c r="G4" s="62"/>
      <c r="H4" s="62"/>
      <c r="I4" s="62"/>
      <c r="J4" s="62"/>
      <c r="K4" s="62"/>
      <c r="L4" s="62"/>
      <c r="M4" s="62"/>
      <c r="N4" s="62"/>
      <c r="O4" s="62"/>
      <c r="P4" s="62"/>
    </row>
    <row r="5" spans="1:16" s="99" customFormat="1" ht="18" x14ac:dyDescent="0.25">
      <c r="A5" s="230" t="s">
        <v>33</v>
      </c>
      <c r="B5" s="231"/>
      <c r="C5" s="231"/>
      <c r="D5" s="232" t="s">
        <v>94</v>
      </c>
      <c r="E5" s="232"/>
      <c r="F5" s="232"/>
      <c r="G5" s="62"/>
      <c r="H5" s="62"/>
      <c r="I5" s="62"/>
      <c r="J5" s="62"/>
      <c r="K5" s="62"/>
      <c r="L5" s="62"/>
      <c r="M5" s="62"/>
      <c r="N5" s="62"/>
      <c r="O5" s="62"/>
      <c r="P5" s="62"/>
    </row>
    <row r="6" spans="1:16" s="99" customFormat="1" ht="43.5" customHeight="1" x14ac:dyDescent="0.25">
      <c r="A6" s="219" t="s">
        <v>43</v>
      </c>
      <c r="B6" s="219"/>
      <c r="C6" s="219"/>
      <c r="D6" s="223" t="s">
        <v>95</v>
      </c>
      <c r="E6" s="223"/>
      <c r="F6" s="223"/>
      <c r="G6" s="62"/>
      <c r="H6" s="62"/>
      <c r="I6" s="62"/>
      <c r="J6" s="62"/>
      <c r="K6" s="62"/>
      <c r="L6" s="62"/>
      <c r="M6" s="62"/>
      <c r="N6" s="62"/>
      <c r="O6" s="62"/>
      <c r="P6" s="62"/>
    </row>
    <row r="7" spans="1:16" s="99" customFormat="1" ht="36" customHeight="1" x14ac:dyDescent="0.25">
      <c r="A7" s="219" t="s">
        <v>48</v>
      </c>
      <c r="B7" s="219"/>
      <c r="C7" s="219"/>
      <c r="D7" s="223" t="s">
        <v>49</v>
      </c>
      <c r="E7" s="223"/>
      <c r="F7" s="223"/>
      <c r="G7" s="62"/>
      <c r="H7" s="62"/>
      <c r="I7" s="62"/>
      <c r="J7" s="62"/>
      <c r="K7" s="62"/>
      <c r="L7" s="62"/>
      <c r="M7" s="62"/>
      <c r="N7" s="62"/>
      <c r="O7" s="62"/>
      <c r="P7" s="62"/>
    </row>
    <row r="8" spans="1:16" s="99" customFormat="1" ht="18" x14ac:dyDescent="0.25">
      <c r="A8" s="62"/>
      <c r="B8" s="62"/>
      <c r="C8" s="62"/>
      <c r="D8" s="62"/>
      <c r="E8" s="62"/>
      <c r="F8" s="62"/>
      <c r="G8" s="62"/>
      <c r="H8" s="62"/>
      <c r="I8" s="62"/>
      <c r="J8" s="62"/>
      <c r="K8" s="62"/>
      <c r="L8" s="62"/>
      <c r="M8" s="62"/>
      <c r="N8" s="62"/>
      <c r="O8" s="62"/>
      <c r="P8" s="62"/>
    </row>
    <row r="9" spans="1:16" ht="72" x14ac:dyDescent="0.25">
      <c r="A9" s="77" t="s">
        <v>96</v>
      </c>
      <c r="B9" s="100" t="s">
        <v>97</v>
      </c>
      <c r="C9" s="77" t="s">
        <v>98</v>
      </c>
      <c r="D9" s="77" t="s">
        <v>99</v>
      </c>
      <c r="E9" s="100" t="s">
        <v>97</v>
      </c>
      <c r="F9" s="77" t="s">
        <v>100</v>
      </c>
      <c r="G9" s="101" t="s">
        <v>101</v>
      </c>
      <c r="H9" s="197" t="s">
        <v>102</v>
      </c>
      <c r="I9" s="102" t="s">
        <v>103</v>
      </c>
      <c r="J9" s="101" t="s">
        <v>104</v>
      </c>
      <c r="K9" s="101" t="s">
        <v>105</v>
      </c>
      <c r="L9" s="103" t="s">
        <v>106</v>
      </c>
      <c r="M9" s="102" t="s">
        <v>107</v>
      </c>
      <c r="N9" s="101" t="s">
        <v>108</v>
      </c>
      <c r="O9" s="101" t="s">
        <v>109</v>
      </c>
      <c r="P9" s="103" t="s">
        <v>110</v>
      </c>
    </row>
    <row r="10" spans="1:16" x14ac:dyDescent="0.25">
      <c r="A10" s="198"/>
      <c r="B10" s="120" t="s">
        <v>111</v>
      </c>
      <c r="C10" s="104">
        <v>3600001004605</v>
      </c>
      <c r="D10" s="199"/>
      <c r="E10" s="105" t="s">
        <v>112</v>
      </c>
      <c r="F10" s="106">
        <v>3600001004614</v>
      </c>
      <c r="G10" s="200" t="s">
        <v>113</v>
      </c>
      <c r="H10" s="107" t="s">
        <v>114</v>
      </c>
      <c r="I10" s="107">
        <v>0.66400000000000003</v>
      </c>
      <c r="J10" s="108">
        <v>246.49</v>
      </c>
      <c r="K10" s="108">
        <v>0.82</v>
      </c>
      <c r="L10" s="108">
        <v>0.82</v>
      </c>
      <c r="M10" s="109">
        <v>0</v>
      </c>
      <c r="N10" s="110">
        <v>24702.18</v>
      </c>
      <c r="O10" s="110">
        <v>0.05</v>
      </c>
      <c r="P10" s="110">
        <v>0.05</v>
      </c>
    </row>
  </sheetData>
  <mergeCells count="10">
    <mergeCell ref="F1:P1"/>
    <mergeCell ref="A2:P2"/>
    <mergeCell ref="C1:D1"/>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60"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firstHeader>&amp;L&amp;"Trebuchet MS,Bold"
Annex 2&amp;"Trebuchet MS,Regular" - Schedule of Charges for use of the Distribution System by Designated EHV Properties (including LDNOs with Designated EHV Properties/end-users).</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71"/>
  <sheetViews>
    <sheetView zoomScaleNormal="100" zoomScaleSheetLayoutView="100" workbookViewId="0">
      <selection activeCell="F11" sqref="F11"/>
    </sheetView>
  </sheetViews>
  <sheetFormatPr defaultColWidth="9.109375" defaultRowHeight="14.4" x14ac:dyDescent="0.35"/>
  <cols>
    <col min="1" max="1" width="14.6640625" style="97" customWidth="1"/>
    <col min="2" max="2" width="8.6640625" style="97" customWidth="1"/>
    <col min="3" max="3" width="15.6640625" style="111" bestFit="1" customWidth="1"/>
    <col min="4" max="4" width="50.6640625" style="111" customWidth="1"/>
    <col min="5" max="5" width="14.6640625" style="112" customWidth="1"/>
    <col min="6" max="7" width="14.6640625" style="113" customWidth="1"/>
    <col min="8" max="8" width="14.6640625" style="97" customWidth="1"/>
    <col min="9" max="9" width="15.5546875" style="97" customWidth="1"/>
    <col min="10" max="16384" width="9.109375" style="97"/>
  </cols>
  <sheetData>
    <row r="1" spans="1:9" x14ac:dyDescent="0.25">
      <c r="A1" s="228" t="s">
        <v>115</v>
      </c>
      <c r="B1" s="228"/>
      <c r="C1" s="228"/>
      <c r="D1" s="228"/>
      <c r="E1" s="228"/>
      <c r="F1" s="228"/>
      <c r="G1" s="228"/>
      <c r="H1" s="228"/>
    </row>
    <row r="2" spans="1:9" s="98" customFormat="1" ht="18" x14ac:dyDescent="0.25">
      <c r="A2" s="233" t="str">
        <f>Overview!B4&amp; " - Effective from "&amp;Overview!D4&amp;" - "&amp;Overview!E4&amp;" EDCM import charges"</f>
        <v>Eclipse Power Distribution Limited - GSP F - Effective from 1 April 2025 - Final EDCM import charges</v>
      </c>
      <c r="B2" s="234"/>
      <c r="C2" s="234"/>
      <c r="D2" s="234"/>
      <c r="E2" s="234"/>
      <c r="F2" s="234"/>
      <c r="G2" s="234"/>
      <c r="H2" s="235"/>
    </row>
    <row r="3" spans="1:9" s="99" customFormat="1" ht="18" x14ac:dyDescent="0.25">
      <c r="A3" s="114"/>
      <c r="B3" s="114"/>
      <c r="C3" s="114"/>
      <c r="D3" s="115"/>
      <c r="E3" s="116"/>
      <c r="F3" s="116"/>
      <c r="G3" s="117"/>
      <c r="H3" s="117"/>
      <c r="I3" s="62"/>
    </row>
    <row r="4" spans="1:9" ht="72" x14ac:dyDescent="0.25">
      <c r="A4" s="77" t="s">
        <v>96</v>
      </c>
      <c r="B4" s="100" t="s">
        <v>97</v>
      </c>
      <c r="C4" s="77" t="s">
        <v>98</v>
      </c>
      <c r="D4" s="101" t="s">
        <v>101</v>
      </c>
      <c r="E4" s="118" t="str">
        <f>'Annex 2 Designated EHV charges'!I9</f>
        <v>Import
Super Red
unit charge
(p/kWh)</v>
      </c>
      <c r="F4" s="118" t="str">
        <f>'Annex 2 Designated EHV charges'!J9</f>
        <v>Import
fixed charge
(p/day)</v>
      </c>
      <c r="G4" s="118" t="str">
        <f>'Annex 2 Designated EHV charges'!K9</f>
        <v>Import
capacity charge
(p/kVA/day)</v>
      </c>
      <c r="H4" s="118" t="str">
        <f>'Annex 2 Designated EHV charges'!L9</f>
        <v>Import
exceeded capacity charge
(p/kVA/day)</v>
      </c>
    </row>
    <row r="5" spans="1:9" x14ac:dyDescent="0.25">
      <c r="A5" s="119" t="s">
        <v>89</v>
      </c>
      <c r="B5" s="120" t="s">
        <v>111</v>
      </c>
      <c r="C5" s="121">
        <v>3600001004605</v>
      </c>
      <c r="D5" s="122" t="s">
        <v>116</v>
      </c>
      <c r="E5" s="107">
        <v>0.66400000000000003</v>
      </c>
      <c r="F5" s="108">
        <v>246.49</v>
      </c>
      <c r="G5" s="108">
        <v>0.82</v>
      </c>
      <c r="H5" s="108">
        <v>0.82</v>
      </c>
    </row>
    <row r="6" spans="1:9" x14ac:dyDescent="0.25">
      <c r="A6" s="119"/>
      <c r="B6" s="120"/>
      <c r="C6" s="121"/>
      <c r="D6" s="122"/>
      <c r="E6" s="123"/>
      <c r="F6" s="124"/>
      <c r="G6" s="125"/>
      <c r="H6" s="125"/>
    </row>
    <row r="7" spans="1:9" x14ac:dyDescent="0.25">
      <c r="A7" s="119"/>
      <c r="B7" s="120"/>
      <c r="C7" s="121"/>
      <c r="D7" s="122"/>
      <c r="E7" s="123"/>
      <c r="F7" s="124"/>
      <c r="G7" s="125"/>
      <c r="H7" s="125"/>
    </row>
    <row r="8" spans="1:9" x14ac:dyDescent="0.25">
      <c r="A8" s="119"/>
      <c r="B8" s="120"/>
      <c r="C8" s="121"/>
      <c r="D8" s="122"/>
      <c r="E8" s="123"/>
      <c r="F8" s="124"/>
      <c r="G8" s="125"/>
      <c r="H8" s="125"/>
    </row>
    <row r="9" spans="1:9" x14ac:dyDescent="0.25">
      <c r="A9" s="119"/>
      <c r="B9" s="120"/>
      <c r="C9" s="121"/>
      <c r="D9" s="122"/>
      <c r="E9" s="123"/>
      <c r="F9" s="124"/>
      <c r="G9" s="125"/>
      <c r="H9" s="125"/>
    </row>
    <row r="10" spans="1:9" x14ac:dyDescent="0.25">
      <c r="A10" s="119"/>
      <c r="B10" s="120"/>
      <c r="C10" s="121"/>
      <c r="D10" s="122"/>
      <c r="E10" s="123"/>
      <c r="F10" s="124"/>
      <c r="G10" s="125"/>
      <c r="H10" s="125"/>
    </row>
    <row r="11" spans="1:9" x14ac:dyDescent="0.25">
      <c r="A11" s="119"/>
      <c r="B11" s="120"/>
      <c r="C11" s="121"/>
      <c r="D11" s="122"/>
      <c r="E11" s="123"/>
      <c r="F11" s="124"/>
      <c r="G11" s="125"/>
      <c r="H11" s="125"/>
    </row>
    <row r="12" spans="1:9" x14ac:dyDescent="0.25">
      <c r="A12" s="119"/>
      <c r="B12" s="120"/>
      <c r="C12" s="121"/>
      <c r="D12" s="122"/>
      <c r="E12" s="123"/>
      <c r="F12" s="124"/>
      <c r="G12" s="125"/>
      <c r="H12" s="125"/>
    </row>
    <row r="13" spans="1:9" x14ac:dyDescent="0.25">
      <c r="A13" s="119"/>
      <c r="B13" s="120"/>
      <c r="C13" s="121"/>
      <c r="D13" s="122"/>
      <c r="E13" s="123"/>
      <c r="F13" s="124"/>
      <c r="G13" s="125"/>
      <c r="H13" s="125"/>
    </row>
    <row r="14" spans="1:9" x14ac:dyDescent="0.25">
      <c r="A14" s="119"/>
      <c r="B14" s="120"/>
      <c r="C14" s="121"/>
      <c r="D14" s="122"/>
      <c r="E14" s="123"/>
      <c r="F14" s="124"/>
      <c r="G14" s="125"/>
      <c r="H14" s="125"/>
    </row>
    <row r="15" spans="1:9" x14ac:dyDescent="0.25">
      <c r="A15" s="119"/>
      <c r="B15" s="120"/>
      <c r="C15" s="121"/>
      <c r="D15" s="122"/>
      <c r="E15" s="123"/>
      <c r="F15" s="124"/>
      <c r="G15" s="125"/>
      <c r="H15" s="125"/>
    </row>
    <row r="16" spans="1:9" x14ac:dyDescent="0.25">
      <c r="A16" s="119"/>
      <c r="B16" s="120"/>
      <c r="C16" s="121"/>
      <c r="D16" s="122"/>
      <c r="E16" s="123"/>
      <c r="F16" s="124"/>
      <c r="G16" s="125"/>
      <c r="H16" s="125"/>
    </row>
    <row r="17" spans="1:8" x14ac:dyDescent="0.25">
      <c r="A17" s="119"/>
      <c r="B17" s="120"/>
      <c r="C17" s="121"/>
      <c r="D17" s="122"/>
      <c r="E17" s="123"/>
      <c r="F17" s="124"/>
      <c r="G17" s="125"/>
      <c r="H17" s="125"/>
    </row>
    <row r="18" spans="1:8" x14ac:dyDescent="0.25">
      <c r="A18" s="119"/>
      <c r="B18" s="120"/>
      <c r="C18" s="121"/>
      <c r="D18" s="122"/>
      <c r="E18" s="123"/>
      <c r="F18" s="124"/>
      <c r="G18" s="125"/>
      <c r="H18" s="125"/>
    </row>
    <row r="19" spans="1:8" x14ac:dyDescent="0.25">
      <c r="A19" s="119"/>
      <c r="B19" s="120"/>
      <c r="C19" s="121"/>
      <c r="D19" s="122"/>
      <c r="E19" s="123"/>
      <c r="F19" s="124"/>
      <c r="G19" s="125"/>
      <c r="H19" s="125"/>
    </row>
    <row r="20" spans="1:8" x14ac:dyDescent="0.25">
      <c r="A20" s="119"/>
      <c r="B20" s="120"/>
      <c r="C20" s="121"/>
      <c r="D20" s="122"/>
      <c r="E20" s="123"/>
      <c r="F20" s="124"/>
      <c r="G20" s="125"/>
      <c r="H20" s="125"/>
    </row>
    <row r="21" spans="1:8" x14ac:dyDescent="0.25">
      <c r="A21" s="119"/>
      <c r="B21" s="120"/>
      <c r="C21" s="121"/>
      <c r="D21" s="122"/>
      <c r="E21" s="123"/>
      <c r="F21" s="124"/>
      <c r="G21" s="125"/>
      <c r="H21" s="125"/>
    </row>
    <row r="22" spans="1:8" x14ac:dyDescent="0.25">
      <c r="A22" s="119"/>
      <c r="B22" s="120"/>
      <c r="C22" s="121"/>
      <c r="D22" s="122"/>
      <c r="E22" s="123"/>
      <c r="F22" s="124"/>
      <c r="G22" s="125"/>
      <c r="H22" s="125"/>
    </row>
    <row r="23" spans="1:8" x14ac:dyDescent="0.25">
      <c r="A23" s="119"/>
      <c r="B23" s="120"/>
      <c r="C23" s="121"/>
      <c r="D23" s="122"/>
      <c r="E23" s="123"/>
      <c r="F23" s="124"/>
      <c r="G23" s="125"/>
      <c r="H23" s="125"/>
    </row>
    <row r="24" spans="1:8" x14ac:dyDescent="0.25">
      <c r="A24" s="119"/>
      <c r="B24" s="120"/>
      <c r="C24" s="121"/>
      <c r="D24" s="122"/>
      <c r="E24" s="123"/>
      <c r="F24" s="124"/>
      <c r="G24" s="125"/>
      <c r="H24" s="125"/>
    </row>
    <row r="25" spans="1:8" x14ac:dyDescent="0.25">
      <c r="A25" s="119"/>
      <c r="B25" s="120"/>
      <c r="C25" s="121"/>
      <c r="D25" s="122"/>
      <c r="E25" s="123"/>
      <c r="F25" s="124"/>
      <c r="G25" s="125"/>
      <c r="H25" s="125"/>
    </row>
    <row r="26" spans="1:8" x14ac:dyDescent="0.25">
      <c r="A26" s="119"/>
      <c r="B26" s="120"/>
      <c r="C26" s="121"/>
      <c r="D26" s="122"/>
      <c r="E26" s="123"/>
      <c r="F26" s="124"/>
      <c r="G26" s="125"/>
      <c r="H26" s="125"/>
    </row>
    <row r="27" spans="1:8" x14ac:dyDescent="0.25">
      <c r="A27" s="119"/>
      <c r="B27" s="120"/>
      <c r="C27" s="121"/>
      <c r="D27" s="122"/>
      <c r="E27" s="123"/>
      <c r="F27" s="124"/>
      <c r="G27" s="125"/>
      <c r="H27" s="125"/>
    </row>
    <row r="28" spans="1:8" x14ac:dyDescent="0.25">
      <c r="A28" s="119"/>
      <c r="B28" s="120"/>
      <c r="C28" s="121"/>
      <c r="D28" s="122"/>
      <c r="E28" s="123"/>
      <c r="F28" s="124"/>
      <c r="G28" s="125"/>
      <c r="H28" s="125"/>
    </row>
    <row r="29" spans="1:8" x14ac:dyDescent="0.25">
      <c r="A29" s="119"/>
      <c r="B29" s="120"/>
      <c r="C29" s="121"/>
      <c r="D29" s="122"/>
      <c r="E29" s="123"/>
      <c r="F29" s="124"/>
      <c r="G29" s="125"/>
      <c r="H29" s="125"/>
    </row>
    <row r="30" spans="1:8" x14ac:dyDescent="0.25">
      <c r="A30" s="119"/>
      <c r="B30" s="120"/>
      <c r="C30" s="121"/>
      <c r="D30" s="122"/>
      <c r="E30" s="123"/>
      <c r="F30" s="124"/>
      <c r="G30" s="125"/>
      <c r="H30" s="125"/>
    </row>
    <row r="31" spans="1:8" x14ac:dyDescent="0.25">
      <c r="A31" s="119"/>
      <c r="B31" s="120"/>
      <c r="C31" s="121"/>
      <c r="D31" s="122"/>
      <c r="E31" s="123"/>
      <c r="F31" s="124"/>
      <c r="G31" s="125"/>
      <c r="H31" s="125"/>
    </row>
    <row r="32" spans="1:8" x14ac:dyDescent="0.25">
      <c r="A32" s="119"/>
      <c r="B32" s="120"/>
      <c r="C32" s="121"/>
      <c r="D32" s="122"/>
      <c r="E32" s="123"/>
      <c r="F32" s="124"/>
      <c r="G32" s="125"/>
      <c r="H32" s="125"/>
    </row>
    <row r="33" spans="1:8" x14ac:dyDescent="0.25">
      <c r="A33" s="119"/>
      <c r="B33" s="120"/>
      <c r="C33" s="121"/>
      <c r="D33" s="122"/>
      <c r="E33" s="123"/>
      <c r="F33" s="124"/>
      <c r="G33" s="125"/>
      <c r="H33" s="125"/>
    </row>
    <row r="34" spans="1:8" x14ac:dyDescent="0.25">
      <c r="A34" s="119"/>
      <c r="B34" s="120"/>
      <c r="C34" s="121"/>
      <c r="D34" s="122"/>
      <c r="E34" s="123"/>
      <c r="F34" s="124"/>
      <c r="G34" s="125"/>
      <c r="H34" s="125"/>
    </row>
    <row r="35" spans="1:8" x14ac:dyDescent="0.25">
      <c r="A35" s="119"/>
      <c r="B35" s="120"/>
      <c r="C35" s="121"/>
      <c r="D35" s="122"/>
      <c r="E35" s="123"/>
      <c r="F35" s="124"/>
      <c r="G35" s="125"/>
      <c r="H35" s="125"/>
    </row>
    <row r="36" spans="1:8" x14ac:dyDescent="0.25">
      <c r="A36" s="119"/>
      <c r="B36" s="120"/>
      <c r="C36" s="121"/>
      <c r="D36" s="122"/>
      <c r="E36" s="123"/>
      <c r="F36" s="124"/>
      <c r="G36" s="125"/>
      <c r="H36" s="125"/>
    </row>
    <row r="37" spans="1:8" x14ac:dyDescent="0.25">
      <c r="A37" s="119"/>
      <c r="B37" s="120"/>
      <c r="C37" s="121"/>
      <c r="D37" s="122"/>
      <c r="E37" s="123"/>
      <c r="F37" s="124"/>
      <c r="G37" s="125"/>
      <c r="H37" s="125"/>
    </row>
    <row r="38" spans="1:8" x14ac:dyDescent="0.25">
      <c r="A38" s="119"/>
      <c r="B38" s="120"/>
      <c r="C38" s="121"/>
      <c r="D38" s="122"/>
      <c r="E38" s="123"/>
      <c r="F38" s="124"/>
      <c r="G38" s="125"/>
      <c r="H38" s="125"/>
    </row>
    <row r="39" spans="1:8" x14ac:dyDescent="0.25">
      <c r="A39" s="119"/>
      <c r="B39" s="120"/>
      <c r="C39" s="121"/>
      <c r="D39" s="122"/>
      <c r="E39" s="123"/>
      <c r="F39" s="124"/>
      <c r="G39" s="125"/>
      <c r="H39" s="125"/>
    </row>
    <row r="40" spans="1:8" x14ac:dyDescent="0.25">
      <c r="A40" s="119"/>
      <c r="B40" s="120"/>
      <c r="C40" s="121"/>
      <c r="D40" s="122"/>
      <c r="E40" s="123"/>
      <c r="F40" s="124"/>
      <c r="G40" s="125"/>
      <c r="H40" s="125"/>
    </row>
    <row r="41" spans="1:8" x14ac:dyDescent="0.25">
      <c r="A41" s="119"/>
      <c r="B41" s="120"/>
      <c r="C41" s="121"/>
      <c r="D41" s="122"/>
      <c r="E41" s="123"/>
      <c r="F41" s="124"/>
      <c r="G41" s="125"/>
      <c r="H41" s="125"/>
    </row>
    <row r="42" spans="1:8" x14ac:dyDescent="0.25">
      <c r="A42" s="119"/>
      <c r="B42" s="120"/>
      <c r="C42" s="121"/>
      <c r="D42" s="122"/>
      <c r="E42" s="123"/>
      <c r="F42" s="124"/>
      <c r="G42" s="125"/>
      <c r="H42" s="125"/>
    </row>
    <row r="43" spans="1:8" x14ac:dyDescent="0.25">
      <c r="A43" s="119"/>
      <c r="B43" s="120"/>
      <c r="C43" s="121"/>
      <c r="D43" s="122"/>
      <c r="E43" s="123"/>
      <c r="F43" s="124"/>
      <c r="G43" s="125"/>
      <c r="H43" s="125"/>
    </row>
    <row r="44" spans="1:8" x14ac:dyDescent="0.25">
      <c r="A44" s="119"/>
      <c r="B44" s="120"/>
      <c r="C44" s="121"/>
      <c r="D44" s="122"/>
      <c r="E44" s="123"/>
      <c r="F44" s="124"/>
      <c r="G44" s="125"/>
      <c r="H44" s="125"/>
    </row>
    <row r="45" spans="1:8" x14ac:dyDescent="0.25">
      <c r="A45" s="119"/>
      <c r="B45" s="120"/>
      <c r="C45" s="121"/>
      <c r="D45" s="122"/>
      <c r="E45" s="123"/>
      <c r="F45" s="124"/>
      <c r="G45" s="125"/>
      <c r="H45" s="125"/>
    </row>
    <row r="46" spans="1:8" x14ac:dyDescent="0.25">
      <c r="A46" s="119"/>
      <c r="B46" s="120"/>
      <c r="C46" s="121"/>
      <c r="D46" s="122"/>
      <c r="E46" s="123"/>
      <c r="F46" s="124"/>
      <c r="G46" s="125"/>
      <c r="H46" s="125"/>
    </row>
    <row r="47" spans="1:8" x14ac:dyDescent="0.25">
      <c r="A47" s="119"/>
      <c r="B47" s="120"/>
      <c r="C47" s="121"/>
      <c r="D47" s="122"/>
      <c r="E47" s="123"/>
      <c r="F47" s="124"/>
      <c r="G47" s="125"/>
      <c r="H47" s="125"/>
    </row>
    <row r="48" spans="1:8" x14ac:dyDescent="0.25">
      <c r="A48" s="119"/>
      <c r="B48" s="120"/>
      <c r="C48" s="121"/>
      <c r="D48" s="122"/>
      <c r="E48" s="123"/>
      <c r="F48" s="124"/>
      <c r="G48" s="125"/>
      <c r="H48" s="125"/>
    </row>
    <row r="49" spans="1:8" x14ac:dyDescent="0.25">
      <c r="A49" s="119"/>
      <c r="B49" s="120"/>
      <c r="C49" s="121"/>
      <c r="D49" s="122"/>
      <c r="E49" s="123"/>
      <c r="F49" s="124"/>
      <c r="G49" s="125"/>
      <c r="H49" s="125"/>
    </row>
    <row r="50" spans="1:8" x14ac:dyDescent="0.25">
      <c r="A50" s="119"/>
      <c r="B50" s="120"/>
      <c r="C50" s="121"/>
      <c r="D50" s="122"/>
      <c r="E50" s="123"/>
      <c r="F50" s="124"/>
      <c r="G50" s="125"/>
      <c r="H50" s="125"/>
    </row>
    <row r="51" spans="1:8" x14ac:dyDescent="0.25">
      <c r="A51" s="119"/>
      <c r="B51" s="120"/>
      <c r="C51" s="121"/>
      <c r="D51" s="122"/>
      <c r="E51" s="123"/>
      <c r="F51" s="124"/>
      <c r="G51" s="125"/>
      <c r="H51" s="125"/>
    </row>
    <row r="52" spans="1:8" x14ac:dyDescent="0.25">
      <c r="A52" s="119"/>
      <c r="B52" s="120"/>
      <c r="C52" s="121"/>
      <c r="D52" s="122"/>
      <c r="E52" s="123"/>
      <c r="F52" s="124"/>
      <c r="G52" s="125"/>
      <c r="H52" s="125"/>
    </row>
    <row r="53" spans="1:8" x14ac:dyDescent="0.25">
      <c r="A53" s="119"/>
      <c r="B53" s="120"/>
      <c r="C53" s="121"/>
      <c r="D53" s="122"/>
      <c r="E53" s="123"/>
      <c r="F53" s="124"/>
      <c r="G53" s="125"/>
      <c r="H53" s="125"/>
    </row>
    <row r="54" spans="1:8" x14ac:dyDescent="0.25">
      <c r="A54" s="119"/>
      <c r="B54" s="120"/>
      <c r="C54" s="121"/>
      <c r="D54" s="122"/>
      <c r="E54" s="123"/>
      <c r="F54" s="124"/>
      <c r="G54" s="125"/>
      <c r="H54" s="125"/>
    </row>
    <row r="55" spans="1:8" x14ac:dyDescent="0.25">
      <c r="A55" s="119"/>
      <c r="B55" s="120"/>
      <c r="C55" s="121"/>
      <c r="D55" s="122"/>
      <c r="E55" s="123"/>
      <c r="F55" s="124"/>
      <c r="G55" s="125"/>
      <c r="H55" s="125"/>
    </row>
    <row r="56" spans="1:8" x14ac:dyDescent="0.25">
      <c r="A56" s="119"/>
      <c r="B56" s="120"/>
      <c r="C56" s="121"/>
      <c r="D56" s="122"/>
      <c r="E56" s="123"/>
      <c r="F56" s="124"/>
      <c r="G56" s="125"/>
      <c r="H56" s="125"/>
    </row>
    <row r="57" spans="1:8" x14ac:dyDescent="0.25">
      <c r="A57" s="119"/>
      <c r="B57" s="120"/>
      <c r="C57" s="121"/>
      <c r="D57" s="122"/>
      <c r="E57" s="123"/>
      <c r="F57" s="124"/>
      <c r="G57" s="125"/>
      <c r="H57" s="125"/>
    </row>
    <row r="58" spans="1:8" x14ac:dyDescent="0.25">
      <c r="A58" s="119"/>
      <c r="B58" s="120"/>
      <c r="C58" s="121"/>
      <c r="D58" s="122"/>
      <c r="E58" s="123"/>
      <c r="F58" s="124"/>
      <c r="G58" s="125"/>
      <c r="H58" s="125"/>
    </row>
    <row r="59" spans="1:8" x14ac:dyDescent="0.25">
      <c r="A59" s="119"/>
      <c r="B59" s="120"/>
      <c r="C59" s="121"/>
      <c r="D59" s="122"/>
      <c r="E59" s="123"/>
      <c r="F59" s="124"/>
      <c r="G59" s="125"/>
      <c r="H59" s="125"/>
    </row>
    <row r="60" spans="1:8" x14ac:dyDescent="0.25">
      <c r="A60" s="119"/>
      <c r="B60" s="120"/>
      <c r="C60" s="121"/>
      <c r="D60" s="122"/>
      <c r="E60" s="123"/>
      <c r="F60" s="124"/>
      <c r="G60" s="125"/>
      <c r="H60" s="125"/>
    </row>
    <row r="61" spans="1:8" x14ac:dyDescent="0.25">
      <c r="A61" s="119"/>
      <c r="B61" s="120"/>
      <c r="C61" s="121"/>
      <c r="D61" s="122"/>
      <c r="E61" s="123"/>
      <c r="F61" s="124"/>
      <c r="G61" s="125"/>
      <c r="H61" s="125"/>
    </row>
    <row r="62" spans="1:8" x14ac:dyDescent="0.25">
      <c r="A62" s="119"/>
      <c r="B62" s="120"/>
      <c r="C62" s="121"/>
      <c r="D62" s="122"/>
      <c r="E62" s="123"/>
      <c r="F62" s="124"/>
      <c r="G62" s="125"/>
      <c r="H62" s="125"/>
    </row>
    <row r="63" spans="1:8" x14ac:dyDescent="0.25">
      <c r="A63" s="119"/>
      <c r="B63" s="120"/>
      <c r="C63" s="121"/>
      <c r="D63" s="122"/>
      <c r="E63" s="123"/>
      <c r="F63" s="124"/>
      <c r="G63" s="125"/>
      <c r="H63" s="125"/>
    </row>
    <row r="64" spans="1:8" x14ac:dyDescent="0.25">
      <c r="A64" s="119"/>
      <c r="B64" s="120"/>
      <c r="C64" s="121"/>
      <c r="D64" s="122"/>
      <c r="E64" s="123"/>
      <c r="F64" s="124"/>
      <c r="G64" s="125"/>
      <c r="H64" s="125"/>
    </row>
    <row r="65" spans="1:8" x14ac:dyDescent="0.25">
      <c r="A65" s="119"/>
      <c r="B65" s="120"/>
      <c r="C65" s="121"/>
      <c r="D65" s="122"/>
      <c r="E65" s="123"/>
      <c r="F65" s="124"/>
      <c r="G65" s="125"/>
      <c r="H65" s="125"/>
    </row>
    <row r="66" spans="1:8" x14ac:dyDescent="0.25">
      <c r="A66" s="119"/>
      <c r="B66" s="120"/>
      <c r="C66" s="121"/>
      <c r="D66" s="122"/>
      <c r="E66" s="123"/>
      <c r="F66" s="124"/>
      <c r="G66" s="125"/>
      <c r="H66" s="125"/>
    </row>
    <row r="67" spans="1:8" x14ac:dyDescent="0.25">
      <c r="A67" s="119"/>
      <c r="B67" s="120"/>
      <c r="C67" s="121"/>
      <c r="D67" s="122"/>
      <c r="E67" s="123"/>
      <c r="F67" s="124"/>
      <c r="G67" s="125"/>
      <c r="H67" s="125"/>
    </row>
    <row r="68" spans="1:8" x14ac:dyDescent="0.25">
      <c r="A68" s="119"/>
      <c r="B68" s="120"/>
      <c r="C68" s="121"/>
      <c r="D68" s="122"/>
      <c r="E68" s="123"/>
      <c r="F68" s="124"/>
      <c r="G68" s="125"/>
      <c r="H68" s="125"/>
    </row>
    <row r="69" spans="1:8" x14ac:dyDescent="0.25">
      <c r="A69" s="119"/>
      <c r="B69" s="120"/>
      <c r="C69" s="121"/>
      <c r="D69" s="122"/>
      <c r="E69" s="123"/>
      <c r="F69" s="124"/>
      <c r="G69" s="125"/>
      <c r="H69" s="125"/>
    </row>
    <row r="70" spans="1:8" x14ac:dyDescent="0.25">
      <c r="A70" s="119"/>
      <c r="B70" s="120"/>
      <c r="C70" s="121"/>
      <c r="D70" s="122"/>
      <c r="E70" s="123"/>
      <c r="F70" s="124"/>
      <c r="G70" s="125"/>
      <c r="H70" s="125"/>
    </row>
    <row r="71" spans="1:8" x14ac:dyDescent="0.25">
      <c r="A71" s="119"/>
      <c r="B71" s="120"/>
      <c r="C71" s="121"/>
      <c r="D71" s="122"/>
      <c r="E71" s="123"/>
      <c r="F71" s="124"/>
      <c r="G71" s="125"/>
      <c r="H71" s="125"/>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firstHeader>&amp;L&amp;"Trebuchet MS,Regular"
&amp;"Trebuchet MS,Bold"Annex 2a &amp;"Trebuchet MS,Regular"- Schedule of Import Charges for use of the Distribution System by Designated EHV Properties (including LDNOs with Designated EHV Properties/end-users).</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45"/>
  <sheetViews>
    <sheetView zoomScaleNormal="100" zoomScaleSheetLayoutView="100" workbookViewId="0">
      <selection activeCell="D12" sqref="D12"/>
    </sheetView>
  </sheetViews>
  <sheetFormatPr defaultColWidth="9.109375" defaultRowHeight="14.4" x14ac:dyDescent="0.35"/>
  <cols>
    <col min="1" max="1" width="14.6640625" style="97" customWidth="1"/>
    <col min="2" max="2" width="8.6640625" style="97" customWidth="1"/>
    <col min="3" max="3" width="15.6640625" style="111" bestFit="1" customWidth="1"/>
    <col min="4" max="4" width="50.6640625" style="111" customWidth="1"/>
    <col min="5" max="5" width="14.6640625" style="112" customWidth="1"/>
    <col min="6" max="7" width="14.6640625" style="113" customWidth="1"/>
    <col min="8" max="8" width="14.6640625" style="97" customWidth="1"/>
    <col min="9" max="9" width="15.5546875" style="97" customWidth="1"/>
    <col min="10" max="16384" width="9.109375" style="97"/>
  </cols>
  <sheetData>
    <row r="1" spans="1:9" x14ac:dyDescent="0.25">
      <c r="A1" s="228" t="s">
        <v>115</v>
      </c>
      <c r="B1" s="228"/>
      <c r="C1" s="228"/>
      <c r="D1" s="228"/>
      <c r="E1" s="228"/>
      <c r="F1" s="228"/>
      <c r="G1" s="228"/>
      <c r="H1" s="228"/>
    </row>
    <row r="2" spans="1:9" s="98" customFormat="1" ht="18" x14ac:dyDescent="0.25">
      <c r="A2" s="233" t="str">
        <f>Overview!B4&amp; " - Effective from "&amp;Overview!D4&amp;" - "&amp;Overview!E4&amp;" EDCM export charges"</f>
        <v>Eclipse Power Distribution Limited - GSP F - Effective from 1 April 2025 - Final EDCM export charges</v>
      </c>
      <c r="B2" s="234"/>
      <c r="C2" s="234"/>
      <c r="D2" s="234"/>
      <c r="E2" s="234"/>
      <c r="F2" s="234"/>
      <c r="G2" s="234"/>
      <c r="H2" s="235"/>
    </row>
    <row r="3" spans="1:9" s="99" customFormat="1" ht="18" x14ac:dyDescent="0.25">
      <c r="A3" s="114"/>
      <c r="B3" s="114"/>
      <c r="C3" s="114"/>
      <c r="D3" s="115"/>
      <c r="E3" s="116"/>
      <c r="F3" s="116"/>
      <c r="G3" s="117"/>
      <c r="H3" s="117"/>
      <c r="I3" s="62"/>
    </row>
    <row r="4" spans="1:9" ht="72" x14ac:dyDescent="0.25">
      <c r="A4" s="77" t="s">
        <v>117</v>
      </c>
      <c r="B4" s="100" t="s">
        <v>97</v>
      </c>
      <c r="C4" s="77" t="s">
        <v>100</v>
      </c>
      <c r="D4" s="101" t="s">
        <v>101</v>
      </c>
      <c r="E4" s="101" t="str">
        <f>'Annex 2 Designated EHV charges'!M9</f>
        <v>Export
Super Red
unit charge
(p/kWh)</v>
      </c>
      <c r="F4" s="101" t="str">
        <f>'Annex 2 Designated EHV charges'!N9</f>
        <v>Export
fixed charge
(p/day)</v>
      </c>
      <c r="G4" s="101" t="str">
        <f>'Annex 2 Designated EHV charges'!O9</f>
        <v>Export
capacity charge
(p/kVA/day)</v>
      </c>
      <c r="H4" s="101" t="str">
        <f>'Annex 2 Designated EHV charges'!P9</f>
        <v>Export
exceeded capacity charge
(p/kVA/day)</v>
      </c>
    </row>
    <row r="5" spans="1:9" x14ac:dyDescent="0.25">
      <c r="A5" s="126" t="s">
        <v>89</v>
      </c>
      <c r="B5" s="120" t="s">
        <v>112</v>
      </c>
      <c r="C5" s="121">
        <v>3600001004614</v>
      </c>
      <c r="D5" s="122" t="s">
        <v>118</v>
      </c>
      <c r="E5" s="127">
        <v>0</v>
      </c>
      <c r="F5" s="128">
        <v>24702.18</v>
      </c>
      <c r="G5" s="129">
        <v>0.05</v>
      </c>
      <c r="H5" s="129">
        <v>0.05</v>
      </c>
    </row>
    <row r="6" spans="1:9" x14ac:dyDescent="0.25">
      <c r="A6" s="126"/>
      <c r="B6" s="120"/>
      <c r="C6" s="121"/>
      <c r="D6" s="122"/>
      <c r="E6" s="127"/>
      <c r="F6" s="128"/>
      <c r="G6" s="129"/>
      <c r="H6" s="129"/>
    </row>
    <row r="7" spans="1:9" x14ac:dyDescent="0.25">
      <c r="A7" s="126"/>
      <c r="B7" s="120"/>
      <c r="C7" s="121"/>
      <c r="D7" s="122"/>
      <c r="E7" s="127"/>
      <c r="F7" s="128"/>
      <c r="G7" s="129"/>
      <c r="H7" s="129"/>
    </row>
    <row r="8" spans="1:9" x14ac:dyDescent="0.25">
      <c r="A8" s="126"/>
      <c r="B8" s="120"/>
      <c r="C8" s="121"/>
      <c r="D8" s="122"/>
      <c r="E8" s="127"/>
      <c r="F8" s="128"/>
      <c r="G8" s="129"/>
      <c r="H8" s="129"/>
    </row>
    <row r="9" spans="1:9" x14ac:dyDescent="0.25">
      <c r="A9" s="126"/>
      <c r="B9" s="120"/>
      <c r="C9" s="121"/>
      <c r="D9" s="122"/>
      <c r="E9" s="127"/>
      <c r="F9" s="128"/>
      <c r="G9" s="129"/>
      <c r="H9" s="129"/>
    </row>
    <row r="10" spans="1:9" x14ac:dyDescent="0.25">
      <c r="A10" s="126"/>
      <c r="B10" s="120"/>
      <c r="C10" s="121"/>
      <c r="D10" s="122"/>
      <c r="E10" s="127"/>
      <c r="F10" s="128"/>
      <c r="G10" s="129"/>
      <c r="H10" s="129"/>
    </row>
    <row r="11" spans="1:9" x14ac:dyDescent="0.25">
      <c r="A11" s="126"/>
      <c r="B11" s="120"/>
      <c r="C11" s="121"/>
      <c r="D11" s="122"/>
      <c r="E11" s="127"/>
      <c r="F11" s="128"/>
      <c r="G11" s="129"/>
      <c r="H11" s="129"/>
    </row>
    <row r="12" spans="1:9" x14ac:dyDescent="0.25">
      <c r="A12" s="126"/>
      <c r="B12" s="120"/>
      <c r="C12" s="121"/>
      <c r="D12" s="122"/>
      <c r="E12" s="127"/>
      <c r="F12" s="128"/>
      <c r="G12" s="129"/>
      <c r="H12" s="129"/>
    </row>
    <row r="13" spans="1:9" x14ac:dyDescent="0.25">
      <c r="A13" s="126"/>
      <c r="B13" s="120"/>
      <c r="C13" s="121"/>
      <c r="D13" s="122"/>
      <c r="E13" s="127"/>
      <c r="F13" s="128"/>
      <c r="G13" s="129"/>
      <c r="H13" s="129"/>
    </row>
    <row r="14" spans="1:9" x14ac:dyDescent="0.25">
      <c r="A14" s="126"/>
      <c r="B14" s="120"/>
      <c r="C14" s="121"/>
      <c r="D14" s="122"/>
      <c r="E14" s="127"/>
      <c r="F14" s="128"/>
      <c r="G14" s="129"/>
      <c r="H14" s="129"/>
    </row>
    <row r="15" spans="1:9" x14ac:dyDescent="0.25">
      <c r="A15" s="126"/>
      <c r="B15" s="120"/>
      <c r="C15" s="121"/>
      <c r="D15" s="122"/>
      <c r="E15" s="127"/>
      <c r="F15" s="128"/>
      <c r="G15" s="129"/>
      <c r="H15" s="129"/>
    </row>
    <row r="16" spans="1:9" x14ac:dyDescent="0.25">
      <c r="A16" s="126"/>
      <c r="B16" s="120"/>
      <c r="C16" s="121"/>
      <c r="D16" s="122"/>
      <c r="E16" s="127"/>
      <c r="F16" s="128"/>
      <c r="G16" s="129"/>
      <c r="H16" s="129"/>
    </row>
    <row r="17" spans="1:8" x14ac:dyDescent="0.25">
      <c r="A17" s="126"/>
      <c r="B17" s="120"/>
      <c r="C17" s="121"/>
      <c r="D17" s="122"/>
      <c r="E17" s="127"/>
      <c r="F17" s="128"/>
      <c r="G17" s="129"/>
      <c r="H17" s="129"/>
    </row>
    <row r="18" spans="1:8" x14ac:dyDescent="0.25">
      <c r="A18" s="126"/>
      <c r="B18" s="120"/>
      <c r="C18" s="121"/>
      <c r="D18" s="122"/>
      <c r="E18" s="127"/>
      <c r="F18" s="128"/>
      <c r="G18" s="129"/>
      <c r="H18" s="129"/>
    </row>
    <row r="19" spans="1:8" x14ac:dyDescent="0.25">
      <c r="A19" s="126"/>
      <c r="B19" s="120"/>
      <c r="C19" s="121"/>
      <c r="D19" s="122"/>
      <c r="E19" s="127"/>
      <c r="F19" s="128"/>
      <c r="G19" s="129"/>
      <c r="H19" s="129"/>
    </row>
    <row r="20" spans="1:8" x14ac:dyDescent="0.25">
      <c r="A20" s="126"/>
      <c r="B20" s="120"/>
      <c r="C20" s="121"/>
      <c r="D20" s="122"/>
      <c r="E20" s="127"/>
      <c r="F20" s="128"/>
      <c r="G20" s="129"/>
      <c r="H20" s="129"/>
    </row>
    <row r="21" spans="1:8" x14ac:dyDescent="0.25">
      <c r="A21" s="126"/>
      <c r="B21" s="120"/>
      <c r="C21" s="121"/>
      <c r="D21" s="122"/>
      <c r="E21" s="127"/>
      <c r="F21" s="128"/>
      <c r="G21" s="129"/>
      <c r="H21" s="129"/>
    </row>
    <row r="22" spans="1:8" x14ac:dyDescent="0.25">
      <c r="A22" s="126"/>
      <c r="B22" s="120"/>
      <c r="C22" s="121"/>
      <c r="D22" s="122"/>
      <c r="E22" s="127"/>
      <c r="F22" s="128"/>
      <c r="G22" s="129"/>
      <c r="H22" s="129"/>
    </row>
    <row r="23" spans="1:8" x14ac:dyDescent="0.25">
      <c r="A23" s="126"/>
      <c r="B23" s="120"/>
      <c r="C23" s="121"/>
      <c r="D23" s="122"/>
      <c r="E23" s="127"/>
      <c r="F23" s="128"/>
      <c r="G23" s="129"/>
      <c r="H23" s="129"/>
    </row>
    <row r="24" spans="1:8" x14ac:dyDescent="0.25">
      <c r="A24" s="126"/>
      <c r="B24" s="120"/>
      <c r="C24" s="121"/>
      <c r="D24" s="122"/>
      <c r="E24" s="127"/>
      <c r="F24" s="128"/>
      <c r="G24" s="129"/>
      <c r="H24" s="129"/>
    </row>
    <row r="25" spans="1:8" x14ac:dyDescent="0.25">
      <c r="A25" s="126"/>
      <c r="B25" s="120"/>
      <c r="C25" s="121"/>
      <c r="D25" s="122"/>
      <c r="E25" s="127"/>
      <c r="F25" s="128"/>
      <c r="G25" s="129"/>
      <c r="H25" s="129"/>
    </row>
    <row r="26" spans="1:8" x14ac:dyDescent="0.25">
      <c r="A26" s="126"/>
      <c r="B26" s="120"/>
      <c r="C26" s="121"/>
      <c r="D26" s="122"/>
      <c r="E26" s="127"/>
      <c r="F26" s="128"/>
      <c r="G26" s="129"/>
      <c r="H26" s="129"/>
    </row>
    <row r="27" spans="1:8" x14ac:dyDescent="0.25">
      <c r="A27" s="126"/>
      <c r="B27" s="120"/>
      <c r="C27" s="121"/>
      <c r="D27" s="122"/>
      <c r="E27" s="127"/>
      <c r="F27" s="128"/>
      <c r="G27" s="129"/>
      <c r="H27" s="129"/>
    </row>
    <row r="28" spans="1:8" x14ac:dyDescent="0.25">
      <c r="A28" s="126"/>
      <c r="B28" s="120"/>
      <c r="C28" s="121"/>
      <c r="D28" s="122"/>
      <c r="E28" s="127"/>
      <c r="F28" s="128"/>
      <c r="G28" s="129"/>
      <c r="H28" s="129"/>
    </row>
    <row r="29" spans="1:8" x14ac:dyDescent="0.25">
      <c r="A29" s="126"/>
      <c r="B29" s="120"/>
      <c r="C29" s="121"/>
      <c r="D29" s="122"/>
      <c r="E29" s="127"/>
      <c r="F29" s="128"/>
      <c r="G29" s="129"/>
      <c r="H29" s="129"/>
    </row>
    <row r="30" spans="1:8" x14ac:dyDescent="0.25">
      <c r="A30" s="126"/>
      <c r="B30" s="120"/>
      <c r="C30" s="121"/>
      <c r="D30" s="122"/>
      <c r="E30" s="127"/>
      <c r="F30" s="128"/>
      <c r="G30" s="129"/>
      <c r="H30" s="129"/>
    </row>
    <row r="31" spans="1:8" x14ac:dyDescent="0.25">
      <c r="A31" s="126"/>
      <c r="B31" s="120"/>
      <c r="C31" s="121"/>
      <c r="D31" s="122"/>
      <c r="E31" s="127"/>
      <c r="F31" s="128"/>
      <c r="G31" s="129"/>
      <c r="H31" s="129"/>
    </row>
    <row r="32" spans="1:8" x14ac:dyDescent="0.25">
      <c r="A32" s="126"/>
      <c r="B32" s="120"/>
      <c r="C32" s="121"/>
      <c r="D32" s="122"/>
      <c r="E32" s="127"/>
      <c r="F32" s="128"/>
      <c r="G32" s="129"/>
      <c r="H32" s="129"/>
    </row>
    <row r="33" spans="1:8" x14ac:dyDescent="0.25">
      <c r="A33" s="126"/>
      <c r="B33" s="120"/>
      <c r="C33" s="121"/>
      <c r="D33" s="122"/>
      <c r="E33" s="127"/>
      <c r="F33" s="128"/>
      <c r="G33" s="129"/>
      <c r="H33" s="129"/>
    </row>
    <row r="34" spans="1:8" x14ac:dyDescent="0.25">
      <c r="A34" s="126"/>
      <c r="B34" s="120"/>
      <c r="C34" s="121"/>
      <c r="D34" s="122"/>
      <c r="E34" s="127"/>
      <c r="F34" s="128"/>
      <c r="G34" s="129"/>
      <c r="H34" s="129"/>
    </row>
    <row r="35" spans="1:8" x14ac:dyDescent="0.25">
      <c r="A35" s="126"/>
      <c r="B35" s="120"/>
      <c r="C35" s="121"/>
      <c r="D35" s="122"/>
      <c r="E35" s="127"/>
      <c r="F35" s="128"/>
      <c r="G35" s="129"/>
      <c r="H35" s="129"/>
    </row>
    <row r="36" spans="1:8" x14ac:dyDescent="0.25">
      <c r="A36" s="126"/>
      <c r="B36" s="120"/>
      <c r="C36" s="121"/>
      <c r="D36" s="122"/>
      <c r="E36" s="127"/>
      <c r="F36" s="128"/>
      <c r="G36" s="129"/>
      <c r="H36" s="129"/>
    </row>
    <row r="37" spans="1:8" x14ac:dyDescent="0.25">
      <c r="A37" s="126"/>
      <c r="B37" s="120"/>
      <c r="C37" s="121"/>
      <c r="D37" s="122"/>
      <c r="E37" s="127"/>
      <c r="F37" s="128"/>
      <c r="G37" s="129"/>
      <c r="H37" s="129"/>
    </row>
    <row r="38" spans="1:8" x14ac:dyDescent="0.25">
      <c r="A38" s="126"/>
      <c r="B38" s="120"/>
      <c r="C38" s="121"/>
      <c r="D38" s="122"/>
      <c r="E38" s="127"/>
      <c r="F38" s="128"/>
      <c r="G38" s="129"/>
      <c r="H38" s="129"/>
    </row>
    <row r="39" spans="1:8" x14ac:dyDescent="0.25">
      <c r="A39" s="126"/>
      <c r="B39" s="120"/>
      <c r="C39" s="121"/>
      <c r="D39" s="122"/>
      <c r="E39" s="127"/>
      <c r="F39" s="128"/>
      <c r="G39" s="129"/>
      <c r="H39" s="129"/>
    </row>
    <row r="40" spans="1:8" x14ac:dyDescent="0.25">
      <c r="A40" s="126"/>
      <c r="B40" s="120"/>
      <c r="C40" s="121"/>
      <c r="D40" s="122"/>
      <c r="E40" s="127"/>
      <c r="F40" s="128"/>
      <c r="G40" s="129"/>
      <c r="H40" s="129"/>
    </row>
    <row r="41" spans="1:8" x14ac:dyDescent="0.25">
      <c r="A41" s="126"/>
      <c r="B41" s="120"/>
      <c r="C41" s="121"/>
      <c r="D41" s="122"/>
      <c r="E41" s="127"/>
      <c r="F41" s="128"/>
      <c r="G41" s="129"/>
      <c r="H41" s="129"/>
    </row>
    <row r="42" spans="1:8" x14ac:dyDescent="0.25">
      <c r="A42" s="126"/>
      <c r="B42" s="120"/>
      <c r="C42" s="121"/>
      <c r="D42" s="122"/>
      <c r="E42" s="127"/>
      <c r="F42" s="128"/>
      <c r="G42" s="129"/>
      <c r="H42" s="129"/>
    </row>
    <row r="43" spans="1:8" x14ac:dyDescent="0.25">
      <c r="A43" s="126"/>
      <c r="B43" s="120"/>
      <c r="C43" s="121"/>
      <c r="D43" s="122"/>
      <c r="E43" s="127"/>
      <c r="F43" s="128"/>
      <c r="G43" s="129"/>
      <c r="H43" s="129"/>
    </row>
    <row r="44" spans="1:8" x14ac:dyDescent="0.25">
      <c r="A44" s="126"/>
      <c r="B44" s="120"/>
      <c r="C44" s="121"/>
      <c r="D44" s="122"/>
      <c r="E44" s="127"/>
      <c r="F44" s="128"/>
      <c r="G44" s="129"/>
      <c r="H44" s="129"/>
    </row>
    <row r="45" spans="1:8" x14ac:dyDescent="0.25">
      <c r="A45" s="126"/>
      <c r="B45" s="120"/>
      <c r="C45" s="121"/>
      <c r="D45" s="122"/>
      <c r="E45" s="127"/>
      <c r="F45" s="128"/>
      <c r="G45" s="129"/>
      <c r="H45" s="129"/>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firstHeader>&amp;L&amp;"Trebuchet MS,Bold"
Annex 2b &amp;"Trebuchet MS,Regular"- Schedule of Export Charges for use of the Distribution System by Designated EHV Properties (including LDNOs with Designated EHV Properties/end-users).</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tabSelected="1" zoomScaleNormal="100" zoomScaleSheetLayoutView="100" workbookViewId="0">
      <selection activeCell="B14" sqref="B14:J16"/>
    </sheetView>
  </sheetViews>
  <sheetFormatPr defaultColWidth="9.109375" defaultRowHeight="14.4" x14ac:dyDescent="0.35"/>
  <cols>
    <col min="1" max="1" width="27.44140625" style="134" customWidth="1"/>
    <col min="2" max="2" width="11" style="134" customWidth="1"/>
    <col min="3" max="3" width="9.109375" style="134"/>
    <col min="4" max="10" width="16.5546875" style="134" customWidth="1"/>
    <col min="11" max="16384" width="9.109375" style="134"/>
  </cols>
  <sheetData>
    <row r="1" spans="1:10" s="132" customFormat="1" ht="27.75" customHeight="1" x14ac:dyDescent="0.35">
      <c r="A1" s="130" t="s">
        <v>30</v>
      </c>
      <c r="B1" s="131"/>
      <c r="D1" s="131"/>
      <c r="E1" s="131"/>
      <c r="F1" s="131"/>
      <c r="G1" s="133"/>
      <c r="H1" s="134"/>
      <c r="I1" s="134"/>
    </row>
    <row r="2" spans="1:10" s="132" customFormat="1" ht="27" customHeight="1" x14ac:dyDescent="0.25">
      <c r="A2" s="220" t="str">
        <f>Overview!B4&amp; " - Effective from "&amp;Overview!D4&amp;" - "&amp;Overview!E4&amp;" LV and HV tariffs"</f>
        <v>Eclipse Power Distribution Limited - GSP F - Effective from 1 April 2025 - Final LV and HV tariffs</v>
      </c>
      <c r="B2" s="220"/>
      <c r="C2" s="220"/>
      <c r="D2" s="220"/>
      <c r="E2" s="220"/>
      <c r="F2" s="220"/>
      <c r="G2" s="220"/>
      <c r="H2" s="220"/>
      <c r="I2" s="220"/>
      <c r="J2" s="220"/>
    </row>
    <row r="3" spans="1:10" s="132" customFormat="1" ht="27" customHeight="1" x14ac:dyDescent="0.25">
      <c r="A3" s="253" t="s">
        <v>119</v>
      </c>
      <c r="B3" s="254"/>
      <c r="C3" s="254"/>
      <c r="D3" s="254"/>
      <c r="E3" s="254"/>
      <c r="F3" s="254"/>
      <c r="G3" s="254"/>
      <c r="H3" s="254"/>
      <c r="I3" s="254"/>
      <c r="J3" s="255"/>
    </row>
    <row r="4" spans="1:10" s="132" customFormat="1" ht="71.25" customHeight="1" x14ac:dyDescent="0.25">
      <c r="A4" s="135"/>
      <c r="B4" s="77" t="s">
        <v>61</v>
      </c>
      <c r="C4" s="100" t="s">
        <v>53</v>
      </c>
      <c r="D4" s="100" t="s">
        <v>120</v>
      </c>
      <c r="E4" s="100" t="s">
        <v>121</v>
      </c>
      <c r="F4" s="100" t="s">
        <v>57</v>
      </c>
      <c r="G4" s="100"/>
      <c r="H4" s="100"/>
      <c r="I4" s="100"/>
      <c r="J4" s="100"/>
    </row>
    <row r="5" spans="1:10" s="132" customFormat="1" ht="32.25" customHeight="1" x14ac:dyDescent="0.25">
      <c r="A5" s="136"/>
      <c r="B5" s="137"/>
      <c r="C5" s="138"/>
      <c r="D5" s="139"/>
      <c r="E5" s="139"/>
      <c r="F5" s="140"/>
      <c r="G5" s="141"/>
      <c r="H5" s="141"/>
      <c r="I5" s="141"/>
      <c r="J5" s="141"/>
    </row>
    <row r="6" spans="1:10" ht="12.75" customHeight="1" x14ac:dyDescent="0.35">
      <c r="A6" s="236" t="s">
        <v>122</v>
      </c>
      <c r="B6" s="244" t="s">
        <v>789</v>
      </c>
      <c r="C6" s="245"/>
      <c r="D6" s="245"/>
      <c r="E6" s="245"/>
      <c r="F6" s="245"/>
      <c r="G6" s="245"/>
      <c r="H6" s="245"/>
      <c r="I6" s="245"/>
      <c r="J6" s="257"/>
    </row>
    <row r="7" spans="1:10" x14ac:dyDescent="0.35">
      <c r="A7" s="237"/>
      <c r="B7" s="247"/>
      <c r="C7" s="248"/>
      <c r="D7" s="248"/>
      <c r="E7" s="248"/>
      <c r="F7" s="248"/>
      <c r="G7" s="248"/>
      <c r="H7" s="248"/>
      <c r="I7" s="248"/>
      <c r="J7" s="258"/>
    </row>
    <row r="8" spans="1:10" x14ac:dyDescent="0.35">
      <c r="A8" s="256"/>
      <c r="B8" s="250"/>
      <c r="C8" s="251"/>
      <c r="D8" s="251"/>
      <c r="E8" s="251"/>
      <c r="F8" s="251"/>
      <c r="G8" s="251"/>
      <c r="H8" s="251"/>
      <c r="I8" s="251"/>
      <c r="J8" s="259"/>
    </row>
    <row r="11" spans="1:10" s="132" customFormat="1" ht="27" customHeight="1" x14ac:dyDescent="0.25">
      <c r="A11" s="253" t="s">
        <v>123</v>
      </c>
      <c r="B11" s="254"/>
      <c r="C11" s="254"/>
      <c r="D11" s="254"/>
      <c r="E11" s="254"/>
      <c r="F11" s="254"/>
      <c r="G11" s="254"/>
      <c r="H11" s="254"/>
      <c r="I11" s="254"/>
      <c r="J11" s="255"/>
    </row>
    <row r="12" spans="1:10" s="132" customFormat="1" ht="58.5" customHeight="1" x14ac:dyDescent="0.25">
      <c r="A12" s="135"/>
      <c r="B12" s="77" t="s">
        <v>61</v>
      </c>
      <c r="C12" s="100" t="s">
        <v>53</v>
      </c>
      <c r="D12" s="77" t="s">
        <v>124</v>
      </c>
      <c r="E12" s="77" t="s">
        <v>125</v>
      </c>
      <c r="F12" s="77" t="s">
        <v>126</v>
      </c>
      <c r="G12" s="100" t="s">
        <v>57</v>
      </c>
      <c r="H12" s="100" t="s">
        <v>58</v>
      </c>
      <c r="I12" s="77" t="s">
        <v>59</v>
      </c>
      <c r="J12" s="100" t="s">
        <v>60</v>
      </c>
    </row>
    <row r="13" spans="1:10" s="132" customFormat="1" ht="32.25" customHeight="1" x14ac:dyDescent="0.25">
      <c r="A13" s="136"/>
      <c r="B13" s="137"/>
      <c r="C13" s="138"/>
      <c r="D13" s="139"/>
      <c r="E13" s="139"/>
      <c r="F13" s="139"/>
      <c r="G13" s="140"/>
      <c r="H13" s="140"/>
      <c r="I13" s="140"/>
      <c r="J13" s="139"/>
    </row>
    <row r="14" spans="1:10" ht="12.75" customHeight="1" x14ac:dyDescent="0.35">
      <c r="A14" s="236" t="s">
        <v>122</v>
      </c>
      <c r="B14" s="244" t="s">
        <v>790</v>
      </c>
      <c r="C14" s="245"/>
      <c r="D14" s="245"/>
      <c r="E14" s="245"/>
      <c r="F14" s="245"/>
      <c r="G14" s="245"/>
      <c r="H14" s="245"/>
      <c r="I14" s="245"/>
      <c r="J14" s="246"/>
    </row>
    <row r="15" spans="1:10" ht="12.75" customHeight="1" x14ac:dyDescent="0.35">
      <c r="A15" s="237"/>
      <c r="B15" s="247"/>
      <c r="C15" s="248"/>
      <c r="D15" s="248"/>
      <c r="E15" s="248"/>
      <c r="F15" s="248"/>
      <c r="G15" s="248"/>
      <c r="H15" s="248"/>
      <c r="I15" s="248"/>
      <c r="J15" s="249"/>
    </row>
    <row r="16" spans="1:10" ht="12.75" customHeight="1" x14ac:dyDescent="0.35">
      <c r="A16" s="237"/>
      <c r="B16" s="250"/>
      <c r="C16" s="251"/>
      <c r="D16" s="251"/>
      <c r="E16" s="251"/>
      <c r="F16" s="251"/>
      <c r="G16" s="251"/>
      <c r="H16" s="251"/>
      <c r="I16" s="251"/>
      <c r="J16" s="252"/>
    </row>
    <row r="17" spans="1:10" ht="23.25" customHeight="1" x14ac:dyDescent="0.35">
      <c r="A17" s="238"/>
      <c r="B17" s="240"/>
      <c r="C17" s="241"/>
      <c r="D17" s="241"/>
      <c r="E17" s="241"/>
      <c r="F17" s="241"/>
      <c r="G17" s="241"/>
      <c r="H17" s="242"/>
      <c r="I17" s="242"/>
      <c r="J17" s="243"/>
    </row>
    <row r="18" spans="1:10" ht="12.75" customHeight="1" x14ac:dyDescent="0.35">
      <c r="A18" s="238"/>
      <c r="B18" s="240"/>
      <c r="C18" s="241"/>
      <c r="D18" s="241"/>
      <c r="E18" s="241"/>
      <c r="F18" s="241"/>
      <c r="G18" s="241"/>
      <c r="H18" s="242"/>
      <c r="I18" s="242"/>
      <c r="J18" s="243"/>
    </row>
    <row r="19" spans="1:10" x14ac:dyDescent="0.35">
      <c r="A19" s="238"/>
      <c r="B19" s="240"/>
      <c r="C19" s="241"/>
      <c r="D19" s="241"/>
      <c r="E19" s="241"/>
      <c r="F19" s="241"/>
      <c r="G19" s="241"/>
      <c r="H19" s="242"/>
      <c r="I19" s="242"/>
      <c r="J19" s="243"/>
    </row>
    <row r="20" spans="1:10" x14ac:dyDescent="0.35">
      <c r="A20" s="238"/>
      <c r="B20" s="240"/>
      <c r="C20" s="241"/>
      <c r="D20" s="241"/>
      <c r="E20" s="241"/>
      <c r="F20" s="241"/>
      <c r="G20" s="241"/>
      <c r="H20" s="242"/>
      <c r="I20" s="242"/>
      <c r="J20" s="243"/>
    </row>
    <row r="21" spans="1:10" x14ac:dyDescent="0.35">
      <c r="A21" s="239"/>
      <c r="B21" s="240"/>
      <c r="C21" s="241"/>
      <c r="D21" s="241"/>
      <c r="E21" s="241"/>
      <c r="F21" s="241"/>
      <c r="G21" s="241"/>
      <c r="H21" s="242"/>
      <c r="I21" s="242"/>
      <c r="J21" s="243"/>
    </row>
    <row r="24" spans="1:10" x14ac:dyDescent="0.35">
      <c r="A24" s="56" t="str">
        <f>Overview!B4&amp;" has no preserved charges/additional LLFCs"</f>
        <v>Eclipse Power Distribution Limited - GSP F has no preserved charges/additional LLFCs</v>
      </c>
    </row>
  </sheetData>
  <mergeCells count="12">
    <mergeCell ref="A2:J2"/>
    <mergeCell ref="A3:J3"/>
    <mergeCell ref="A6:A8"/>
    <mergeCell ref="B6:J8"/>
    <mergeCell ref="A11:J11"/>
    <mergeCell ref="A14:A21"/>
    <mergeCell ref="B17:J17"/>
    <mergeCell ref="B18:J18"/>
    <mergeCell ref="B19:J19"/>
    <mergeCell ref="B20:J20"/>
    <mergeCell ref="B21:J21"/>
    <mergeCell ref="B14:J16"/>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zoomScale="56" zoomScaleNormal="100" zoomScaleSheetLayoutView="100" workbookViewId="0">
      <selection activeCell="P8" sqref="P8"/>
    </sheetView>
  </sheetViews>
  <sheetFormatPr defaultColWidth="9.109375" defaultRowHeight="27.75" customHeight="1" x14ac:dyDescent="0.35"/>
  <cols>
    <col min="1" max="1" width="58" style="58" bestFit="1" customWidth="1"/>
    <col min="2" max="2" width="17.6640625" style="92" customWidth="1"/>
    <col min="3" max="4" width="17.6640625" style="58" customWidth="1"/>
    <col min="5" max="7" width="17.6640625" style="92" customWidth="1"/>
    <col min="8" max="9" width="17.6640625" style="93" customWidth="1"/>
    <col min="10" max="10" width="17.6640625" style="61" customWidth="1"/>
    <col min="11" max="11" width="15.5546875" style="61" customWidth="1"/>
    <col min="12" max="16384" width="9.109375" style="58"/>
  </cols>
  <sheetData>
    <row r="1" spans="1:11" ht="27.75" customHeight="1" x14ac:dyDescent="0.35">
      <c r="A1" s="96" t="s">
        <v>30</v>
      </c>
      <c r="B1" s="58"/>
      <c r="F1" s="58"/>
      <c r="G1" s="58"/>
      <c r="H1" s="58"/>
      <c r="I1" s="61"/>
      <c r="J1" s="58"/>
      <c r="K1" s="58"/>
    </row>
    <row r="2" spans="1:11" ht="27" customHeight="1" x14ac:dyDescent="0.35">
      <c r="A2" s="260" t="str">
        <f>Overview!B4&amp; " - Effective from "&amp;Overview!D4&amp;" - "&amp;Overview!E4&amp;" LDNO tariffs"</f>
        <v>Eclipse Power Distribution Limited - GSP F - Effective from 1 April 2025 - Final LDNO tariffs</v>
      </c>
      <c r="B2" s="260"/>
      <c r="C2" s="260"/>
      <c r="D2" s="260"/>
      <c r="E2" s="260"/>
      <c r="F2" s="260"/>
      <c r="G2" s="260"/>
      <c r="H2" s="260"/>
      <c r="I2" s="260"/>
      <c r="J2" s="260"/>
    </row>
    <row r="3" spans="1:11" ht="18" x14ac:dyDescent="0.35">
      <c r="A3" s="142"/>
      <c r="B3" s="142"/>
      <c r="C3" s="142"/>
      <c r="D3" s="142"/>
      <c r="E3" s="142"/>
      <c r="F3" s="142"/>
      <c r="G3" s="142"/>
      <c r="H3" s="142"/>
      <c r="I3" s="142"/>
      <c r="J3" s="142"/>
    </row>
    <row r="4" spans="1:11" ht="27" customHeight="1" x14ac:dyDescent="0.35">
      <c r="A4" s="220" t="s">
        <v>31</v>
      </c>
      <c r="B4" s="220"/>
      <c r="C4" s="220"/>
      <c r="D4" s="220"/>
      <c r="E4" s="143"/>
      <c r="F4" s="220" t="s">
        <v>32</v>
      </c>
      <c r="G4" s="220"/>
      <c r="H4" s="220"/>
      <c r="I4" s="220"/>
      <c r="J4" s="220"/>
    </row>
    <row r="5" spans="1:11" ht="32.25" customHeight="1" x14ac:dyDescent="0.25">
      <c r="A5" s="65" t="s">
        <v>33</v>
      </c>
      <c r="B5" s="66" t="s">
        <v>34</v>
      </c>
      <c r="C5" s="144" t="s">
        <v>35</v>
      </c>
      <c r="D5" s="67" t="s">
        <v>36</v>
      </c>
      <c r="E5" s="62"/>
      <c r="F5" s="224"/>
      <c r="G5" s="225"/>
      <c r="H5" s="68" t="s">
        <v>37</v>
      </c>
      <c r="I5" s="69" t="s">
        <v>38</v>
      </c>
      <c r="J5" s="67" t="s">
        <v>36</v>
      </c>
      <c r="K5" s="62"/>
    </row>
    <row r="6" spans="1:11" ht="56.25" customHeight="1" x14ac:dyDescent="0.25">
      <c r="A6" s="70" t="s">
        <v>39</v>
      </c>
      <c r="B6" s="72" t="s">
        <v>40</v>
      </c>
      <c r="C6" s="72" t="s">
        <v>41</v>
      </c>
      <c r="D6" s="72" t="s">
        <v>42</v>
      </c>
      <c r="E6" s="62"/>
      <c r="F6" s="212" t="s">
        <v>43</v>
      </c>
      <c r="G6" s="212"/>
      <c r="H6" s="71" t="s">
        <v>40</v>
      </c>
      <c r="I6" s="72" t="s">
        <v>41</v>
      </c>
      <c r="J6" s="72" t="s">
        <v>42</v>
      </c>
      <c r="K6" s="62"/>
    </row>
    <row r="7" spans="1:11" ht="56.25" customHeight="1" x14ac:dyDescent="0.25">
      <c r="A7" s="70" t="s">
        <v>44</v>
      </c>
      <c r="B7" s="73">
        <v>0</v>
      </c>
      <c r="C7" s="73">
        <v>0</v>
      </c>
      <c r="D7" s="72" t="s">
        <v>45</v>
      </c>
      <c r="E7" s="62"/>
      <c r="F7" s="212" t="s">
        <v>46</v>
      </c>
      <c r="G7" s="212"/>
      <c r="H7" s="73">
        <v>0</v>
      </c>
      <c r="I7" s="72" t="s">
        <v>47</v>
      </c>
      <c r="J7" s="72" t="s">
        <v>42</v>
      </c>
      <c r="K7" s="62"/>
    </row>
    <row r="8" spans="1:11" ht="55.5" customHeight="1" x14ac:dyDescent="0.25">
      <c r="A8" s="74" t="s">
        <v>48</v>
      </c>
      <c r="B8" s="262" t="s">
        <v>49</v>
      </c>
      <c r="C8" s="263"/>
      <c r="D8" s="264"/>
      <c r="E8" s="62"/>
      <c r="F8" s="212" t="s">
        <v>50</v>
      </c>
      <c r="G8" s="212"/>
      <c r="H8" s="73">
        <v>0</v>
      </c>
      <c r="I8" s="73">
        <v>0</v>
      </c>
      <c r="J8" s="72" t="s">
        <v>45</v>
      </c>
      <c r="K8" s="62"/>
    </row>
    <row r="9" spans="1:11" s="64" customFormat="1" ht="21" customHeight="1" x14ac:dyDescent="0.35">
      <c r="B9" s="62"/>
      <c r="C9" s="62"/>
      <c r="D9" s="62"/>
      <c r="E9" s="145"/>
      <c r="F9" s="219" t="s">
        <v>48</v>
      </c>
      <c r="G9" s="219"/>
      <c r="H9" s="261" t="s">
        <v>49</v>
      </c>
      <c r="I9" s="261"/>
      <c r="J9" s="261"/>
      <c r="K9" s="63"/>
    </row>
    <row r="10" spans="1:11" s="64" customFormat="1" ht="12" customHeight="1" x14ac:dyDescent="0.35">
      <c r="A10" s="62"/>
      <c r="B10" s="62"/>
      <c r="C10" s="62"/>
      <c r="D10" s="62"/>
      <c r="E10" s="62"/>
      <c r="F10" s="146"/>
      <c r="G10" s="146"/>
      <c r="H10" s="147"/>
      <c r="I10" s="147"/>
      <c r="J10" s="147"/>
      <c r="K10" s="63"/>
    </row>
    <row r="11" spans="1:11" ht="66" customHeight="1" x14ac:dyDescent="0.25">
      <c r="A11" s="75" t="s">
        <v>51</v>
      </c>
      <c r="B11" s="75" t="s">
        <v>127</v>
      </c>
      <c r="C11" s="76" t="s">
        <v>53</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5">
      <c r="A12" s="148" t="s">
        <v>620</v>
      </c>
      <c r="B12" s="79" t="s">
        <v>696</v>
      </c>
      <c r="C12" s="149" t="s">
        <v>62</v>
      </c>
      <c r="D12" s="81">
        <v>5.6349999999999998</v>
      </c>
      <c r="E12" s="82">
        <v>0.93600000000000005</v>
      </c>
      <c r="F12" s="83">
        <v>0.183</v>
      </c>
      <c r="G12" s="150">
        <v>10.67</v>
      </c>
      <c r="H12" s="85">
        <v>0</v>
      </c>
      <c r="I12" s="85">
        <v>0</v>
      </c>
      <c r="J12" s="86">
        <v>0</v>
      </c>
      <c r="K12" s="58"/>
    </row>
    <row r="13" spans="1:11" ht="27" customHeight="1" x14ac:dyDescent="0.25">
      <c r="A13" s="148" t="s">
        <v>621</v>
      </c>
      <c r="B13" s="79" t="s">
        <v>697</v>
      </c>
      <c r="C13" s="149">
        <v>2</v>
      </c>
      <c r="D13" s="81">
        <v>5.6349999999999998</v>
      </c>
      <c r="E13" s="82">
        <v>0.93600000000000005</v>
      </c>
      <c r="F13" s="83">
        <v>0.183</v>
      </c>
      <c r="G13" s="85">
        <v>0</v>
      </c>
      <c r="H13" s="85">
        <v>0</v>
      </c>
      <c r="I13" s="85">
        <v>0</v>
      </c>
      <c r="J13" s="86">
        <v>0</v>
      </c>
      <c r="K13" s="58"/>
    </row>
    <row r="14" spans="1:11" ht="27" customHeight="1" x14ac:dyDescent="0.25">
      <c r="A14" s="148" t="s">
        <v>622</v>
      </c>
      <c r="B14" s="79" t="s">
        <v>698</v>
      </c>
      <c r="C14" s="149" t="s">
        <v>64</v>
      </c>
      <c r="D14" s="81">
        <v>6.4640000000000004</v>
      </c>
      <c r="E14" s="82">
        <v>1.0740000000000001</v>
      </c>
      <c r="F14" s="83">
        <v>0.21</v>
      </c>
      <c r="G14" s="150">
        <v>8.8800000000000008</v>
      </c>
      <c r="H14" s="85">
        <v>0</v>
      </c>
      <c r="I14" s="85">
        <v>0</v>
      </c>
      <c r="J14" s="86">
        <v>0</v>
      </c>
      <c r="K14" s="58"/>
    </row>
    <row r="15" spans="1:11" ht="27" customHeight="1" x14ac:dyDescent="0.25">
      <c r="A15" s="148" t="s">
        <v>623</v>
      </c>
      <c r="B15" s="79" t="s">
        <v>699</v>
      </c>
      <c r="C15" s="149" t="s">
        <v>64</v>
      </c>
      <c r="D15" s="81">
        <v>6.4640000000000004</v>
      </c>
      <c r="E15" s="82">
        <v>1.0740000000000001</v>
      </c>
      <c r="F15" s="83">
        <v>0.21</v>
      </c>
      <c r="G15" s="150">
        <v>9.85</v>
      </c>
      <c r="H15" s="85">
        <v>0</v>
      </c>
      <c r="I15" s="85">
        <v>0</v>
      </c>
      <c r="J15" s="86">
        <v>0</v>
      </c>
      <c r="K15" s="58"/>
    </row>
    <row r="16" spans="1:11" ht="27" customHeight="1" x14ac:dyDescent="0.25">
      <c r="A16" s="148" t="s">
        <v>624</v>
      </c>
      <c r="B16" s="79" t="s">
        <v>700</v>
      </c>
      <c r="C16" s="149" t="s">
        <v>64</v>
      </c>
      <c r="D16" s="81">
        <v>6.4640000000000004</v>
      </c>
      <c r="E16" s="82">
        <v>1.0740000000000001</v>
      </c>
      <c r="F16" s="83">
        <v>0.21</v>
      </c>
      <c r="G16" s="150">
        <v>11.61</v>
      </c>
      <c r="H16" s="85">
        <v>0</v>
      </c>
      <c r="I16" s="85">
        <v>0</v>
      </c>
      <c r="J16" s="86">
        <v>0</v>
      </c>
      <c r="K16" s="58"/>
    </row>
    <row r="17" spans="1:11" ht="27" customHeight="1" x14ac:dyDescent="0.25">
      <c r="A17" s="148" t="s">
        <v>625</v>
      </c>
      <c r="B17" s="79" t="s">
        <v>701</v>
      </c>
      <c r="C17" s="149" t="s">
        <v>64</v>
      </c>
      <c r="D17" s="81">
        <v>6.4640000000000004</v>
      </c>
      <c r="E17" s="82">
        <v>1.0740000000000001</v>
      </c>
      <c r="F17" s="83">
        <v>0.21</v>
      </c>
      <c r="G17" s="150">
        <v>15.05</v>
      </c>
      <c r="H17" s="85">
        <v>0</v>
      </c>
      <c r="I17" s="85">
        <v>0</v>
      </c>
      <c r="J17" s="86">
        <v>0</v>
      </c>
      <c r="K17" s="58"/>
    </row>
    <row r="18" spans="1:11" ht="27" customHeight="1" x14ac:dyDescent="0.25">
      <c r="A18" s="148" t="s">
        <v>626</v>
      </c>
      <c r="B18" s="79" t="s">
        <v>702</v>
      </c>
      <c r="C18" s="149" t="s">
        <v>64</v>
      </c>
      <c r="D18" s="81">
        <v>6.4640000000000004</v>
      </c>
      <c r="E18" s="82">
        <v>1.0740000000000001</v>
      </c>
      <c r="F18" s="83">
        <v>0.21</v>
      </c>
      <c r="G18" s="150">
        <v>25.51</v>
      </c>
      <c r="H18" s="85">
        <v>0</v>
      </c>
      <c r="I18" s="85">
        <v>0</v>
      </c>
      <c r="J18" s="86">
        <v>0</v>
      </c>
      <c r="K18" s="58"/>
    </row>
    <row r="19" spans="1:11" ht="27" customHeight="1" x14ac:dyDescent="0.25">
      <c r="A19" s="148" t="s">
        <v>128</v>
      </c>
      <c r="B19" s="79" t="s">
        <v>703</v>
      </c>
      <c r="C19" s="149">
        <v>4</v>
      </c>
      <c r="D19" s="81">
        <v>6.4640000000000004</v>
      </c>
      <c r="E19" s="82">
        <v>1.0740000000000001</v>
      </c>
      <c r="F19" s="83">
        <v>0.21</v>
      </c>
      <c r="G19" s="85">
        <v>0</v>
      </c>
      <c r="H19" s="85">
        <v>0</v>
      </c>
      <c r="I19" s="85">
        <v>0</v>
      </c>
      <c r="J19" s="86">
        <v>0</v>
      </c>
      <c r="K19" s="58"/>
    </row>
    <row r="20" spans="1:11" ht="27" customHeight="1" x14ac:dyDescent="0.25">
      <c r="A20" s="148" t="s">
        <v>129</v>
      </c>
      <c r="B20" s="79" t="s">
        <v>704</v>
      </c>
      <c r="C20" s="149">
        <v>0</v>
      </c>
      <c r="D20" s="81">
        <v>4.1920000000000002</v>
      </c>
      <c r="E20" s="82">
        <v>0.67900000000000005</v>
      </c>
      <c r="F20" s="83">
        <v>0.13100000000000001</v>
      </c>
      <c r="G20" s="150">
        <v>9.35</v>
      </c>
      <c r="H20" s="150">
        <v>3.08</v>
      </c>
      <c r="I20" s="151">
        <v>3.08</v>
      </c>
      <c r="J20" s="88">
        <v>8.5999999999999993E-2</v>
      </c>
      <c r="K20" s="58"/>
    </row>
    <row r="21" spans="1:11" ht="27" customHeight="1" x14ac:dyDescent="0.25">
      <c r="A21" s="148" t="s">
        <v>130</v>
      </c>
      <c r="B21" s="79" t="s">
        <v>705</v>
      </c>
      <c r="C21" s="149">
        <v>0</v>
      </c>
      <c r="D21" s="81">
        <v>4.1920000000000002</v>
      </c>
      <c r="E21" s="82">
        <v>0.67900000000000005</v>
      </c>
      <c r="F21" s="83">
        <v>0.13100000000000001</v>
      </c>
      <c r="G21" s="150">
        <v>36.82</v>
      </c>
      <c r="H21" s="150">
        <v>3.08</v>
      </c>
      <c r="I21" s="151">
        <v>3.08</v>
      </c>
      <c r="J21" s="88">
        <v>8.5999999999999993E-2</v>
      </c>
      <c r="K21" s="58"/>
    </row>
    <row r="22" spans="1:11" ht="27" customHeight="1" x14ac:dyDescent="0.25">
      <c r="A22" s="148" t="s">
        <v>131</v>
      </c>
      <c r="B22" s="79" t="s">
        <v>706</v>
      </c>
      <c r="C22" s="149">
        <v>0</v>
      </c>
      <c r="D22" s="81">
        <v>4.1920000000000002</v>
      </c>
      <c r="E22" s="82">
        <v>0.67900000000000005</v>
      </c>
      <c r="F22" s="83">
        <v>0.13100000000000001</v>
      </c>
      <c r="G22" s="150">
        <v>69.069999999999993</v>
      </c>
      <c r="H22" s="150">
        <v>3.08</v>
      </c>
      <c r="I22" s="151">
        <v>3.08</v>
      </c>
      <c r="J22" s="88">
        <v>8.5999999999999993E-2</v>
      </c>
      <c r="K22" s="58"/>
    </row>
    <row r="23" spans="1:11" ht="27" customHeight="1" x14ac:dyDescent="0.25">
      <c r="A23" s="148" t="s">
        <v>132</v>
      </c>
      <c r="B23" s="79" t="s">
        <v>707</v>
      </c>
      <c r="C23" s="149">
        <v>0</v>
      </c>
      <c r="D23" s="81">
        <v>4.1920000000000002</v>
      </c>
      <c r="E23" s="82">
        <v>0.67900000000000005</v>
      </c>
      <c r="F23" s="83">
        <v>0.13100000000000001</v>
      </c>
      <c r="G23" s="150">
        <v>101.71</v>
      </c>
      <c r="H23" s="150">
        <v>3.08</v>
      </c>
      <c r="I23" s="151">
        <v>3.08</v>
      </c>
      <c r="J23" s="88">
        <v>8.5999999999999993E-2</v>
      </c>
      <c r="K23" s="58"/>
    </row>
    <row r="24" spans="1:11" ht="27" customHeight="1" x14ac:dyDescent="0.25">
      <c r="A24" s="148" t="s">
        <v>133</v>
      </c>
      <c r="B24" s="79" t="s">
        <v>708</v>
      </c>
      <c r="C24" s="149">
        <v>0</v>
      </c>
      <c r="D24" s="81">
        <v>4.1920000000000002</v>
      </c>
      <c r="E24" s="82">
        <v>0.67900000000000005</v>
      </c>
      <c r="F24" s="83">
        <v>0.13100000000000001</v>
      </c>
      <c r="G24" s="150">
        <v>255.96</v>
      </c>
      <c r="H24" s="150">
        <v>3.08</v>
      </c>
      <c r="I24" s="151">
        <v>3.08</v>
      </c>
      <c r="J24" s="88">
        <v>8.5999999999999993E-2</v>
      </c>
      <c r="K24" s="58"/>
    </row>
    <row r="25" spans="1:11" ht="27" customHeight="1" x14ac:dyDescent="0.25">
      <c r="A25" s="148" t="s">
        <v>134</v>
      </c>
      <c r="B25" s="79" t="s">
        <v>709</v>
      </c>
      <c r="C25" s="149" t="s">
        <v>82</v>
      </c>
      <c r="D25" s="89">
        <v>15.528</v>
      </c>
      <c r="E25" s="90">
        <v>0.98099999999999998</v>
      </c>
      <c r="F25" s="91">
        <v>0.311</v>
      </c>
      <c r="G25" s="85">
        <v>0</v>
      </c>
      <c r="H25" s="85">
        <v>0</v>
      </c>
      <c r="I25" s="85">
        <v>0</v>
      </c>
      <c r="J25" s="86">
        <v>0</v>
      </c>
      <c r="K25" s="58"/>
    </row>
    <row r="26" spans="1:11" ht="27" customHeight="1" x14ac:dyDescent="0.25">
      <c r="A26" s="148" t="s">
        <v>135</v>
      </c>
      <c r="B26" s="79" t="s">
        <v>710</v>
      </c>
      <c r="C26" s="149" t="s">
        <v>136</v>
      </c>
      <c r="D26" s="81">
        <v>-6.7629999999999999</v>
      </c>
      <c r="E26" s="82">
        <v>-1.1240000000000001</v>
      </c>
      <c r="F26" s="83">
        <v>-0.22</v>
      </c>
      <c r="G26" s="85">
        <v>0</v>
      </c>
      <c r="H26" s="85">
        <v>0</v>
      </c>
      <c r="I26" s="85">
        <v>0</v>
      </c>
      <c r="J26" s="86">
        <v>0</v>
      </c>
      <c r="K26" s="58"/>
    </row>
    <row r="27" spans="1:11" ht="27" customHeight="1" x14ac:dyDescent="0.25">
      <c r="A27" s="148" t="s">
        <v>137</v>
      </c>
      <c r="B27" s="79" t="s">
        <v>711</v>
      </c>
      <c r="C27" s="149">
        <v>0</v>
      </c>
      <c r="D27" s="81">
        <v>-6.7629999999999999</v>
      </c>
      <c r="E27" s="82">
        <v>-1.1240000000000001</v>
      </c>
      <c r="F27" s="83">
        <v>-0.22</v>
      </c>
      <c r="G27" s="85">
        <v>0</v>
      </c>
      <c r="H27" s="85">
        <v>0</v>
      </c>
      <c r="I27" s="85">
        <v>0</v>
      </c>
      <c r="J27" s="88">
        <v>0.126</v>
      </c>
      <c r="K27" s="58"/>
    </row>
    <row r="28" spans="1:11" ht="27" customHeight="1" x14ac:dyDescent="0.25">
      <c r="A28" s="152" t="s">
        <v>627</v>
      </c>
      <c r="B28" s="79" t="s">
        <v>712</v>
      </c>
      <c r="C28" s="149" t="s">
        <v>62</v>
      </c>
      <c r="D28" s="81">
        <v>3.802</v>
      </c>
      <c r="E28" s="82">
        <v>0.63200000000000001</v>
      </c>
      <c r="F28" s="83">
        <v>0.124</v>
      </c>
      <c r="G28" s="150">
        <v>7.19</v>
      </c>
      <c r="H28" s="85">
        <v>0</v>
      </c>
      <c r="I28" s="85">
        <v>0</v>
      </c>
      <c r="J28" s="86">
        <v>0</v>
      </c>
      <c r="K28" s="58"/>
    </row>
    <row r="29" spans="1:11" ht="27" customHeight="1" x14ac:dyDescent="0.25">
      <c r="A29" s="152" t="s">
        <v>138</v>
      </c>
      <c r="B29" s="79" t="s">
        <v>713</v>
      </c>
      <c r="C29" s="149">
        <v>2</v>
      </c>
      <c r="D29" s="81">
        <v>3.802</v>
      </c>
      <c r="E29" s="82">
        <v>0.63200000000000001</v>
      </c>
      <c r="F29" s="83">
        <v>0.124</v>
      </c>
      <c r="G29" s="85">
        <v>0</v>
      </c>
      <c r="H29" s="85">
        <v>0</v>
      </c>
      <c r="I29" s="85">
        <v>0</v>
      </c>
      <c r="J29" s="86">
        <v>0</v>
      </c>
      <c r="K29" s="58"/>
    </row>
    <row r="30" spans="1:11" ht="27" customHeight="1" x14ac:dyDescent="0.25">
      <c r="A30" s="152" t="s">
        <v>628</v>
      </c>
      <c r="B30" s="79" t="s">
        <v>714</v>
      </c>
      <c r="C30" s="149" t="s">
        <v>64</v>
      </c>
      <c r="D30" s="81">
        <v>4.3609999999999998</v>
      </c>
      <c r="E30" s="82">
        <v>0.72499999999999998</v>
      </c>
      <c r="F30" s="83">
        <v>0.14199999999999999</v>
      </c>
      <c r="G30" s="150">
        <v>5.99</v>
      </c>
      <c r="H30" s="85">
        <v>0</v>
      </c>
      <c r="I30" s="85">
        <v>0</v>
      </c>
      <c r="J30" s="86">
        <v>0</v>
      </c>
      <c r="K30" s="58"/>
    </row>
    <row r="31" spans="1:11" ht="27" customHeight="1" x14ac:dyDescent="0.25">
      <c r="A31" s="152" t="s">
        <v>629</v>
      </c>
      <c r="B31" s="79" t="s">
        <v>715</v>
      </c>
      <c r="C31" s="149" t="s">
        <v>64</v>
      </c>
      <c r="D31" s="81">
        <v>4.3609999999999998</v>
      </c>
      <c r="E31" s="82">
        <v>0.72499999999999998</v>
      </c>
      <c r="F31" s="83">
        <v>0.14199999999999999</v>
      </c>
      <c r="G31" s="150">
        <v>6.64</v>
      </c>
      <c r="H31" s="85">
        <v>0</v>
      </c>
      <c r="I31" s="85">
        <v>0</v>
      </c>
      <c r="J31" s="86">
        <v>0</v>
      </c>
      <c r="K31" s="58"/>
    </row>
    <row r="32" spans="1:11" ht="27" customHeight="1" x14ac:dyDescent="0.25">
      <c r="A32" s="152" t="s">
        <v>630</v>
      </c>
      <c r="B32" s="79" t="s">
        <v>716</v>
      </c>
      <c r="C32" s="149" t="s">
        <v>64</v>
      </c>
      <c r="D32" s="81">
        <v>4.3609999999999998</v>
      </c>
      <c r="E32" s="82">
        <v>0.72499999999999998</v>
      </c>
      <c r="F32" s="83">
        <v>0.14199999999999999</v>
      </c>
      <c r="G32" s="150">
        <v>7.83</v>
      </c>
      <c r="H32" s="85">
        <v>0</v>
      </c>
      <c r="I32" s="85">
        <v>0</v>
      </c>
      <c r="J32" s="86">
        <v>0</v>
      </c>
      <c r="K32" s="58"/>
    </row>
    <row r="33" spans="1:11" ht="27" customHeight="1" x14ac:dyDescent="0.25">
      <c r="A33" s="152" t="s">
        <v>631</v>
      </c>
      <c r="B33" s="79" t="s">
        <v>717</v>
      </c>
      <c r="C33" s="149" t="s">
        <v>64</v>
      </c>
      <c r="D33" s="81">
        <v>4.3609999999999998</v>
      </c>
      <c r="E33" s="82">
        <v>0.72499999999999998</v>
      </c>
      <c r="F33" s="83">
        <v>0.14199999999999999</v>
      </c>
      <c r="G33" s="150">
        <v>10.15</v>
      </c>
      <c r="H33" s="85">
        <v>0</v>
      </c>
      <c r="I33" s="85">
        <v>0</v>
      </c>
      <c r="J33" s="86">
        <v>0</v>
      </c>
      <c r="K33" s="58"/>
    </row>
    <row r="34" spans="1:11" ht="27" customHeight="1" x14ac:dyDescent="0.25">
      <c r="A34" s="152" t="s">
        <v>632</v>
      </c>
      <c r="B34" s="79" t="s">
        <v>718</v>
      </c>
      <c r="C34" s="149" t="s">
        <v>64</v>
      </c>
      <c r="D34" s="81">
        <v>4.3609999999999998</v>
      </c>
      <c r="E34" s="82">
        <v>0.72499999999999998</v>
      </c>
      <c r="F34" s="83">
        <v>0.14199999999999999</v>
      </c>
      <c r="G34" s="150">
        <v>17.21</v>
      </c>
      <c r="H34" s="85">
        <v>0</v>
      </c>
      <c r="I34" s="85">
        <v>0</v>
      </c>
      <c r="J34" s="86">
        <v>0</v>
      </c>
      <c r="K34" s="58"/>
    </row>
    <row r="35" spans="1:11" ht="27" customHeight="1" x14ac:dyDescent="0.25">
      <c r="A35" s="152" t="s">
        <v>139</v>
      </c>
      <c r="B35" s="79" t="s">
        <v>719</v>
      </c>
      <c r="C35" s="149">
        <v>4</v>
      </c>
      <c r="D35" s="81">
        <v>4.3609999999999998</v>
      </c>
      <c r="E35" s="82">
        <v>0.72499999999999998</v>
      </c>
      <c r="F35" s="83">
        <v>0.14199999999999999</v>
      </c>
      <c r="G35" s="85">
        <v>0</v>
      </c>
      <c r="H35" s="85">
        <v>0</v>
      </c>
      <c r="I35" s="85">
        <v>0</v>
      </c>
      <c r="J35" s="86">
        <v>0</v>
      </c>
      <c r="K35" s="58"/>
    </row>
    <row r="36" spans="1:11" ht="27" customHeight="1" x14ac:dyDescent="0.25">
      <c r="A36" s="152" t="s">
        <v>140</v>
      </c>
      <c r="B36" s="79" t="s">
        <v>720</v>
      </c>
      <c r="C36" s="149">
        <v>0</v>
      </c>
      <c r="D36" s="81">
        <v>2.8279999999999998</v>
      </c>
      <c r="E36" s="82">
        <v>0.45800000000000002</v>
      </c>
      <c r="F36" s="83">
        <v>8.7999999999999995E-2</v>
      </c>
      <c r="G36" s="150">
        <v>6.3</v>
      </c>
      <c r="H36" s="150">
        <v>2.08</v>
      </c>
      <c r="I36" s="151">
        <v>2.08</v>
      </c>
      <c r="J36" s="88">
        <v>5.8000000000000003E-2</v>
      </c>
      <c r="K36" s="58"/>
    </row>
    <row r="37" spans="1:11" ht="27" customHeight="1" x14ac:dyDescent="0.25">
      <c r="A37" s="152" t="s">
        <v>141</v>
      </c>
      <c r="B37" s="79" t="s">
        <v>721</v>
      </c>
      <c r="C37" s="149">
        <v>0</v>
      </c>
      <c r="D37" s="81">
        <v>2.8279999999999998</v>
      </c>
      <c r="E37" s="82">
        <v>0.45800000000000002</v>
      </c>
      <c r="F37" s="83">
        <v>8.7999999999999995E-2</v>
      </c>
      <c r="G37" s="150">
        <v>24.84</v>
      </c>
      <c r="H37" s="150">
        <v>2.08</v>
      </c>
      <c r="I37" s="151">
        <v>2.08</v>
      </c>
      <c r="J37" s="88">
        <v>5.8000000000000003E-2</v>
      </c>
      <c r="K37" s="58"/>
    </row>
    <row r="38" spans="1:11" ht="27" customHeight="1" x14ac:dyDescent="0.25">
      <c r="A38" s="152" t="s">
        <v>142</v>
      </c>
      <c r="B38" s="79" t="s">
        <v>722</v>
      </c>
      <c r="C38" s="149">
        <v>0</v>
      </c>
      <c r="D38" s="81">
        <v>2.8279999999999998</v>
      </c>
      <c r="E38" s="82">
        <v>0.45800000000000002</v>
      </c>
      <c r="F38" s="83">
        <v>8.7999999999999995E-2</v>
      </c>
      <c r="G38" s="150">
        <v>46.6</v>
      </c>
      <c r="H38" s="150">
        <v>2.08</v>
      </c>
      <c r="I38" s="151">
        <v>2.08</v>
      </c>
      <c r="J38" s="88">
        <v>5.8000000000000003E-2</v>
      </c>
      <c r="K38" s="58"/>
    </row>
    <row r="39" spans="1:11" ht="27" customHeight="1" x14ac:dyDescent="0.25">
      <c r="A39" s="152" t="s">
        <v>143</v>
      </c>
      <c r="B39" s="79" t="s">
        <v>723</v>
      </c>
      <c r="C39" s="149">
        <v>0</v>
      </c>
      <c r="D39" s="81">
        <v>2.8279999999999998</v>
      </c>
      <c r="E39" s="82">
        <v>0.45800000000000002</v>
      </c>
      <c r="F39" s="83">
        <v>8.7999999999999995E-2</v>
      </c>
      <c r="G39" s="150">
        <v>68.62</v>
      </c>
      <c r="H39" s="150">
        <v>2.08</v>
      </c>
      <c r="I39" s="151">
        <v>2.08</v>
      </c>
      <c r="J39" s="88">
        <v>5.8000000000000003E-2</v>
      </c>
      <c r="K39" s="58"/>
    </row>
    <row r="40" spans="1:11" ht="27" customHeight="1" x14ac:dyDescent="0.25">
      <c r="A40" s="152" t="s">
        <v>144</v>
      </c>
      <c r="B40" s="79" t="s">
        <v>724</v>
      </c>
      <c r="C40" s="149">
        <v>0</v>
      </c>
      <c r="D40" s="81">
        <v>2.8279999999999998</v>
      </c>
      <c r="E40" s="82">
        <v>0.45800000000000002</v>
      </c>
      <c r="F40" s="83">
        <v>8.7999999999999995E-2</v>
      </c>
      <c r="G40" s="150">
        <v>172.69</v>
      </c>
      <c r="H40" s="150">
        <v>2.08</v>
      </c>
      <c r="I40" s="151">
        <v>2.08</v>
      </c>
      <c r="J40" s="88">
        <v>5.8000000000000003E-2</v>
      </c>
      <c r="K40" s="58"/>
    </row>
    <row r="41" spans="1:11" ht="27" customHeight="1" x14ac:dyDescent="0.25">
      <c r="A41" s="152" t="s">
        <v>145</v>
      </c>
      <c r="B41" s="79" t="s">
        <v>725</v>
      </c>
      <c r="C41" s="149">
        <v>0</v>
      </c>
      <c r="D41" s="81">
        <v>2.6640000000000001</v>
      </c>
      <c r="E41" s="82">
        <v>0.39900000000000002</v>
      </c>
      <c r="F41" s="83">
        <v>7.2999999999999995E-2</v>
      </c>
      <c r="G41" s="150">
        <v>10.77</v>
      </c>
      <c r="H41" s="150">
        <v>3.3</v>
      </c>
      <c r="I41" s="151">
        <v>3.3</v>
      </c>
      <c r="J41" s="88">
        <v>4.7E-2</v>
      </c>
      <c r="K41" s="58"/>
    </row>
    <row r="42" spans="1:11" ht="27" customHeight="1" x14ac:dyDescent="0.25">
      <c r="A42" s="152" t="s">
        <v>146</v>
      </c>
      <c r="B42" s="79" t="s">
        <v>726</v>
      </c>
      <c r="C42" s="149">
        <v>0</v>
      </c>
      <c r="D42" s="81">
        <v>2.6640000000000001</v>
      </c>
      <c r="E42" s="82">
        <v>0.39900000000000002</v>
      </c>
      <c r="F42" s="83">
        <v>7.2999999999999995E-2</v>
      </c>
      <c r="G42" s="150">
        <v>42.41</v>
      </c>
      <c r="H42" s="150">
        <v>3.3</v>
      </c>
      <c r="I42" s="151">
        <v>3.3</v>
      </c>
      <c r="J42" s="88">
        <v>4.7E-2</v>
      </c>
      <c r="K42" s="58"/>
    </row>
    <row r="43" spans="1:11" ht="27" customHeight="1" x14ac:dyDescent="0.25">
      <c r="A43" s="152" t="s">
        <v>147</v>
      </c>
      <c r="B43" s="79" t="s">
        <v>727</v>
      </c>
      <c r="C43" s="149">
        <v>0</v>
      </c>
      <c r="D43" s="81">
        <v>2.6640000000000001</v>
      </c>
      <c r="E43" s="82">
        <v>0.39900000000000002</v>
      </c>
      <c r="F43" s="83">
        <v>7.2999999999999995E-2</v>
      </c>
      <c r="G43" s="150">
        <v>79.55</v>
      </c>
      <c r="H43" s="150">
        <v>3.3</v>
      </c>
      <c r="I43" s="151">
        <v>3.3</v>
      </c>
      <c r="J43" s="88">
        <v>4.7E-2</v>
      </c>
      <c r="K43" s="58"/>
    </row>
    <row r="44" spans="1:11" ht="27" customHeight="1" x14ac:dyDescent="0.25">
      <c r="A44" s="152" t="s">
        <v>148</v>
      </c>
      <c r="B44" s="79" t="s">
        <v>728</v>
      </c>
      <c r="C44" s="149">
        <v>0</v>
      </c>
      <c r="D44" s="81">
        <v>2.6640000000000001</v>
      </c>
      <c r="E44" s="82">
        <v>0.39900000000000002</v>
      </c>
      <c r="F44" s="83">
        <v>7.2999999999999995E-2</v>
      </c>
      <c r="G44" s="150">
        <v>117.15</v>
      </c>
      <c r="H44" s="150">
        <v>3.3</v>
      </c>
      <c r="I44" s="151">
        <v>3.3</v>
      </c>
      <c r="J44" s="88">
        <v>4.7E-2</v>
      </c>
      <c r="K44" s="58"/>
    </row>
    <row r="45" spans="1:11" ht="27" customHeight="1" x14ac:dyDescent="0.25">
      <c r="A45" s="152" t="s">
        <v>149</v>
      </c>
      <c r="B45" s="79" t="s">
        <v>729</v>
      </c>
      <c r="C45" s="149">
        <v>0</v>
      </c>
      <c r="D45" s="81">
        <v>2.6640000000000001</v>
      </c>
      <c r="E45" s="82">
        <v>0.39900000000000002</v>
      </c>
      <c r="F45" s="83">
        <v>7.2999999999999995E-2</v>
      </c>
      <c r="G45" s="150">
        <v>294.8</v>
      </c>
      <c r="H45" s="150">
        <v>3.3</v>
      </c>
      <c r="I45" s="151">
        <v>3.3</v>
      </c>
      <c r="J45" s="88">
        <v>4.7E-2</v>
      </c>
      <c r="K45" s="58"/>
    </row>
    <row r="46" spans="1:11" ht="27" customHeight="1" x14ac:dyDescent="0.25">
      <c r="A46" s="152" t="s">
        <v>150</v>
      </c>
      <c r="B46" s="79" t="s">
        <v>730</v>
      </c>
      <c r="C46" s="149">
        <v>0</v>
      </c>
      <c r="D46" s="81">
        <v>2.44</v>
      </c>
      <c r="E46" s="82">
        <v>0.34300000000000003</v>
      </c>
      <c r="F46" s="83">
        <v>0.06</v>
      </c>
      <c r="G46" s="150">
        <v>275.25</v>
      </c>
      <c r="H46" s="150">
        <v>4.25</v>
      </c>
      <c r="I46" s="151">
        <v>4.25</v>
      </c>
      <c r="J46" s="88">
        <v>0.04</v>
      </c>
      <c r="K46" s="58"/>
    </row>
    <row r="47" spans="1:11" ht="27" customHeight="1" x14ac:dyDescent="0.25">
      <c r="A47" s="152" t="s">
        <v>151</v>
      </c>
      <c r="B47" s="79" t="s">
        <v>731</v>
      </c>
      <c r="C47" s="149">
        <v>0</v>
      </c>
      <c r="D47" s="81">
        <v>2.44</v>
      </c>
      <c r="E47" s="82">
        <v>0.34300000000000003</v>
      </c>
      <c r="F47" s="83">
        <v>0.06</v>
      </c>
      <c r="G47" s="150">
        <v>554.85</v>
      </c>
      <c r="H47" s="150">
        <v>4.25</v>
      </c>
      <c r="I47" s="151">
        <v>4.25</v>
      </c>
      <c r="J47" s="88">
        <v>0.04</v>
      </c>
      <c r="K47" s="58"/>
    </row>
    <row r="48" spans="1:11" ht="27" customHeight="1" x14ac:dyDescent="0.25">
      <c r="A48" s="152" t="s">
        <v>152</v>
      </c>
      <c r="B48" s="79" t="s">
        <v>732</v>
      </c>
      <c r="C48" s="149">
        <v>0</v>
      </c>
      <c r="D48" s="81">
        <v>2.44</v>
      </c>
      <c r="E48" s="82">
        <v>0.34300000000000003</v>
      </c>
      <c r="F48" s="83">
        <v>0.06</v>
      </c>
      <c r="G48" s="150">
        <v>988.59</v>
      </c>
      <c r="H48" s="150">
        <v>4.25</v>
      </c>
      <c r="I48" s="151">
        <v>4.25</v>
      </c>
      <c r="J48" s="88">
        <v>0.04</v>
      </c>
      <c r="K48" s="58"/>
    </row>
    <row r="49" spans="1:11" ht="27" customHeight="1" x14ac:dyDescent="0.25">
      <c r="A49" s="152" t="s">
        <v>153</v>
      </c>
      <c r="B49" s="79" t="s">
        <v>733</v>
      </c>
      <c r="C49" s="149">
        <v>0</v>
      </c>
      <c r="D49" s="81">
        <v>2.44</v>
      </c>
      <c r="E49" s="82">
        <v>0.34300000000000003</v>
      </c>
      <c r="F49" s="83">
        <v>0.06</v>
      </c>
      <c r="G49" s="150">
        <v>1570.69</v>
      </c>
      <c r="H49" s="150">
        <v>4.25</v>
      </c>
      <c r="I49" s="151">
        <v>4.25</v>
      </c>
      <c r="J49" s="88">
        <v>0.04</v>
      </c>
      <c r="K49" s="58"/>
    </row>
    <row r="50" spans="1:11" ht="27" customHeight="1" x14ac:dyDescent="0.25">
      <c r="A50" s="152" t="s">
        <v>154</v>
      </c>
      <c r="B50" s="79" t="s">
        <v>734</v>
      </c>
      <c r="C50" s="149">
        <v>0</v>
      </c>
      <c r="D50" s="81">
        <v>2.44</v>
      </c>
      <c r="E50" s="82">
        <v>0.34300000000000003</v>
      </c>
      <c r="F50" s="83">
        <v>0.06</v>
      </c>
      <c r="G50" s="150">
        <v>3788.62</v>
      </c>
      <c r="H50" s="150">
        <v>4.25</v>
      </c>
      <c r="I50" s="151">
        <v>4.25</v>
      </c>
      <c r="J50" s="88">
        <v>0.04</v>
      </c>
      <c r="K50" s="58"/>
    </row>
    <row r="51" spans="1:11" ht="27" customHeight="1" x14ac:dyDescent="0.25">
      <c r="A51" s="152" t="s">
        <v>155</v>
      </c>
      <c r="B51" s="79" t="s">
        <v>735</v>
      </c>
      <c r="C51" s="149" t="s">
        <v>82</v>
      </c>
      <c r="D51" s="89">
        <v>10.477</v>
      </c>
      <c r="E51" s="90">
        <v>0.66200000000000003</v>
      </c>
      <c r="F51" s="91">
        <v>0.21</v>
      </c>
      <c r="G51" s="85">
        <v>0</v>
      </c>
      <c r="H51" s="85">
        <v>0</v>
      </c>
      <c r="I51" s="85">
        <v>0</v>
      </c>
      <c r="J51" s="86">
        <v>0</v>
      </c>
      <c r="K51" s="58"/>
    </row>
    <row r="52" spans="1:11" ht="27" customHeight="1" x14ac:dyDescent="0.25">
      <c r="A52" s="152" t="s">
        <v>156</v>
      </c>
      <c r="B52" s="79" t="s">
        <v>736</v>
      </c>
      <c r="C52" s="149" t="s">
        <v>136</v>
      </c>
      <c r="D52" s="81">
        <v>-6.7629999999999999</v>
      </c>
      <c r="E52" s="82">
        <v>-1.1240000000000001</v>
      </c>
      <c r="F52" s="83">
        <v>-0.22</v>
      </c>
      <c r="G52" s="85">
        <v>0</v>
      </c>
      <c r="H52" s="85">
        <v>0</v>
      </c>
      <c r="I52" s="85">
        <v>0</v>
      </c>
      <c r="J52" s="86">
        <v>0</v>
      </c>
      <c r="K52" s="58"/>
    </row>
    <row r="53" spans="1:11" ht="27" customHeight="1" x14ac:dyDescent="0.25">
      <c r="A53" s="152" t="s">
        <v>157</v>
      </c>
      <c r="B53" s="79"/>
      <c r="C53" s="149">
        <v>8</v>
      </c>
      <c r="D53" s="81">
        <v>-5.7779999999999996</v>
      </c>
      <c r="E53" s="82">
        <v>-0.94699999999999995</v>
      </c>
      <c r="F53" s="83">
        <v>-0.184</v>
      </c>
      <c r="G53" s="85">
        <v>0</v>
      </c>
      <c r="H53" s="85">
        <v>0</v>
      </c>
      <c r="I53" s="85">
        <v>0</v>
      </c>
      <c r="J53" s="86">
        <v>0</v>
      </c>
      <c r="K53" s="58"/>
    </row>
    <row r="54" spans="1:11" ht="27" customHeight="1" x14ac:dyDescent="0.25">
      <c r="A54" s="152" t="s">
        <v>158</v>
      </c>
      <c r="B54" s="79" t="s">
        <v>737</v>
      </c>
      <c r="C54" s="149">
        <v>0</v>
      </c>
      <c r="D54" s="81">
        <v>-6.7629999999999999</v>
      </c>
      <c r="E54" s="82">
        <v>-1.1240000000000001</v>
      </c>
      <c r="F54" s="83">
        <v>-0.22</v>
      </c>
      <c r="G54" s="85">
        <v>0</v>
      </c>
      <c r="H54" s="85">
        <v>0</v>
      </c>
      <c r="I54" s="85">
        <v>0</v>
      </c>
      <c r="J54" s="88">
        <v>0.126</v>
      </c>
      <c r="K54" s="58"/>
    </row>
    <row r="55" spans="1:11" ht="27" customHeight="1" x14ac:dyDescent="0.25">
      <c r="A55" s="152" t="s">
        <v>159</v>
      </c>
      <c r="B55" s="79" t="s">
        <v>738</v>
      </c>
      <c r="C55" s="149">
        <v>0</v>
      </c>
      <c r="D55" s="81">
        <v>-5.7779999999999996</v>
      </c>
      <c r="E55" s="82">
        <v>-0.94699999999999995</v>
      </c>
      <c r="F55" s="83">
        <v>-0.184</v>
      </c>
      <c r="G55" s="85">
        <v>0</v>
      </c>
      <c r="H55" s="85">
        <v>0</v>
      </c>
      <c r="I55" s="85">
        <v>0</v>
      </c>
      <c r="J55" s="88">
        <v>0.122</v>
      </c>
      <c r="K55" s="58"/>
    </row>
    <row r="56" spans="1:11" ht="27" customHeight="1" x14ac:dyDescent="0.25">
      <c r="A56" s="152" t="s">
        <v>160</v>
      </c>
      <c r="B56" s="79" t="s">
        <v>739</v>
      </c>
      <c r="C56" s="149">
        <v>0</v>
      </c>
      <c r="D56" s="81">
        <v>-3.343</v>
      </c>
      <c r="E56" s="82">
        <v>-0.501</v>
      </c>
      <c r="F56" s="83">
        <v>-9.0999999999999998E-2</v>
      </c>
      <c r="G56" s="85">
        <v>0</v>
      </c>
      <c r="H56" s="85">
        <v>0</v>
      </c>
      <c r="I56" s="85">
        <v>0</v>
      </c>
      <c r="J56" s="88">
        <v>0.104</v>
      </c>
      <c r="K56" s="58"/>
    </row>
    <row r="57" spans="1:11" ht="27" customHeight="1" x14ac:dyDescent="0.25">
      <c r="A57" s="148" t="s">
        <v>633</v>
      </c>
      <c r="B57" s="79"/>
      <c r="C57" s="149" t="s">
        <v>62</v>
      </c>
      <c r="D57" s="81">
        <v>2.6269999999999998</v>
      </c>
      <c r="E57" s="82">
        <v>0.437</v>
      </c>
      <c r="F57" s="83">
        <v>8.5000000000000006E-2</v>
      </c>
      <c r="G57" s="150">
        <v>4.97</v>
      </c>
      <c r="H57" s="85">
        <v>0</v>
      </c>
      <c r="I57" s="85">
        <v>0</v>
      </c>
      <c r="J57" s="86">
        <v>0</v>
      </c>
      <c r="K57" s="58"/>
    </row>
    <row r="58" spans="1:11" ht="27" customHeight="1" x14ac:dyDescent="0.25">
      <c r="A58" s="148" t="s">
        <v>634</v>
      </c>
      <c r="B58" s="79"/>
      <c r="C58" s="149">
        <v>2</v>
      </c>
      <c r="D58" s="81">
        <v>2.6269999999999998</v>
      </c>
      <c r="E58" s="82">
        <v>0.437</v>
      </c>
      <c r="F58" s="83">
        <v>8.5000000000000006E-2</v>
      </c>
      <c r="G58" s="85">
        <v>0</v>
      </c>
      <c r="H58" s="85">
        <v>0</v>
      </c>
      <c r="I58" s="85">
        <v>0</v>
      </c>
      <c r="J58" s="86">
        <v>0</v>
      </c>
      <c r="K58" s="58"/>
    </row>
    <row r="59" spans="1:11" ht="27" customHeight="1" x14ac:dyDescent="0.25">
      <c r="A59" s="148" t="s">
        <v>635</v>
      </c>
      <c r="B59" s="79"/>
      <c r="C59" s="149" t="s">
        <v>64</v>
      </c>
      <c r="D59" s="81">
        <v>3.0129999999999999</v>
      </c>
      <c r="E59" s="82">
        <v>0.501</v>
      </c>
      <c r="F59" s="83">
        <v>9.8000000000000004E-2</v>
      </c>
      <c r="G59" s="150">
        <v>4.13</v>
      </c>
      <c r="H59" s="85">
        <v>0</v>
      </c>
      <c r="I59" s="85">
        <v>0</v>
      </c>
      <c r="J59" s="86">
        <v>0</v>
      </c>
      <c r="K59" s="58"/>
    </row>
    <row r="60" spans="1:11" ht="27" customHeight="1" x14ac:dyDescent="0.25">
      <c r="A60" s="148" t="s">
        <v>636</v>
      </c>
      <c r="B60" s="79"/>
      <c r="C60" s="149" t="s">
        <v>64</v>
      </c>
      <c r="D60" s="81">
        <v>3.0129999999999999</v>
      </c>
      <c r="E60" s="82">
        <v>0.501</v>
      </c>
      <c r="F60" s="83">
        <v>9.8000000000000004E-2</v>
      </c>
      <c r="G60" s="150">
        <v>4.58</v>
      </c>
      <c r="H60" s="85">
        <v>0</v>
      </c>
      <c r="I60" s="85">
        <v>0</v>
      </c>
      <c r="J60" s="86">
        <v>0</v>
      </c>
      <c r="K60" s="58"/>
    </row>
    <row r="61" spans="1:11" ht="27" customHeight="1" x14ac:dyDescent="0.25">
      <c r="A61" s="148" t="s">
        <v>637</v>
      </c>
      <c r="B61" s="79"/>
      <c r="C61" s="149" t="s">
        <v>64</v>
      </c>
      <c r="D61" s="81">
        <v>3.0129999999999999</v>
      </c>
      <c r="E61" s="82">
        <v>0.501</v>
      </c>
      <c r="F61" s="83">
        <v>9.8000000000000004E-2</v>
      </c>
      <c r="G61" s="150">
        <v>5.41</v>
      </c>
      <c r="H61" s="85">
        <v>0</v>
      </c>
      <c r="I61" s="85">
        <v>0</v>
      </c>
      <c r="J61" s="86">
        <v>0</v>
      </c>
      <c r="K61" s="58"/>
    </row>
    <row r="62" spans="1:11" ht="27" customHeight="1" x14ac:dyDescent="0.25">
      <c r="A62" s="148" t="s">
        <v>638</v>
      </c>
      <c r="B62" s="79"/>
      <c r="C62" s="149" t="s">
        <v>64</v>
      </c>
      <c r="D62" s="81">
        <v>3.0129999999999999</v>
      </c>
      <c r="E62" s="82">
        <v>0.501</v>
      </c>
      <c r="F62" s="83">
        <v>9.8000000000000004E-2</v>
      </c>
      <c r="G62" s="150">
        <v>7.01</v>
      </c>
      <c r="H62" s="85">
        <v>0</v>
      </c>
      <c r="I62" s="85">
        <v>0</v>
      </c>
      <c r="J62" s="86">
        <v>0</v>
      </c>
      <c r="K62" s="58"/>
    </row>
    <row r="63" spans="1:11" ht="27" customHeight="1" x14ac:dyDescent="0.25">
      <c r="A63" s="148" t="s">
        <v>639</v>
      </c>
      <c r="B63" s="79"/>
      <c r="C63" s="149" t="s">
        <v>64</v>
      </c>
      <c r="D63" s="81">
        <v>3.0129999999999999</v>
      </c>
      <c r="E63" s="82">
        <v>0.501</v>
      </c>
      <c r="F63" s="83">
        <v>9.8000000000000004E-2</v>
      </c>
      <c r="G63" s="150">
        <v>11.89</v>
      </c>
      <c r="H63" s="85">
        <v>0</v>
      </c>
      <c r="I63" s="85">
        <v>0</v>
      </c>
      <c r="J63" s="86">
        <v>0</v>
      </c>
      <c r="K63" s="58"/>
    </row>
    <row r="64" spans="1:11" ht="27" customHeight="1" x14ac:dyDescent="0.25">
      <c r="A64" s="148" t="s">
        <v>161</v>
      </c>
      <c r="B64" s="79"/>
      <c r="C64" s="149">
        <v>4</v>
      </c>
      <c r="D64" s="81">
        <v>3.0129999999999999</v>
      </c>
      <c r="E64" s="82">
        <v>0.501</v>
      </c>
      <c r="F64" s="83">
        <v>9.8000000000000004E-2</v>
      </c>
      <c r="G64" s="85">
        <v>0</v>
      </c>
      <c r="H64" s="85">
        <v>0</v>
      </c>
      <c r="I64" s="85">
        <v>0</v>
      </c>
      <c r="J64" s="86">
        <v>0</v>
      </c>
      <c r="K64" s="58"/>
    </row>
    <row r="65" spans="1:11" ht="27" customHeight="1" x14ac:dyDescent="0.25">
      <c r="A65" s="148" t="s">
        <v>162</v>
      </c>
      <c r="B65" s="79"/>
      <c r="C65" s="149">
        <v>0</v>
      </c>
      <c r="D65" s="81">
        <v>1.954</v>
      </c>
      <c r="E65" s="82">
        <v>0.317</v>
      </c>
      <c r="F65" s="83">
        <v>6.0999999999999999E-2</v>
      </c>
      <c r="G65" s="150">
        <v>4.3499999999999996</v>
      </c>
      <c r="H65" s="150">
        <v>1.43</v>
      </c>
      <c r="I65" s="151">
        <v>1.43</v>
      </c>
      <c r="J65" s="88">
        <v>0.04</v>
      </c>
      <c r="K65" s="58"/>
    </row>
    <row r="66" spans="1:11" ht="27" customHeight="1" x14ac:dyDescent="0.25">
      <c r="A66" s="148" t="s">
        <v>163</v>
      </c>
      <c r="B66" s="79"/>
      <c r="C66" s="149">
        <v>0</v>
      </c>
      <c r="D66" s="81">
        <v>1.954</v>
      </c>
      <c r="E66" s="82">
        <v>0.317</v>
      </c>
      <c r="F66" s="83">
        <v>6.0999999999999999E-2</v>
      </c>
      <c r="G66" s="150">
        <v>17.16</v>
      </c>
      <c r="H66" s="150">
        <v>1.43</v>
      </c>
      <c r="I66" s="151">
        <v>1.43</v>
      </c>
      <c r="J66" s="88">
        <v>0.04</v>
      </c>
      <c r="K66" s="58"/>
    </row>
    <row r="67" spans="1:11" ht="27" customHeight="1" x14ac:dyDescent="0.25">
      <c r="A67" s="148" t="s">
        <v>164</v>
      </c>
      <c r="B67" s="79"/>
      <c r="C67" s="149">
        <v>0</v>
      </c>
      <c r="D67" s="81">
        <v>1.954</v>
      </c>
      <c r="E67" s="82">
        <v>0.317</v>
      </c>
      <c r="F67" s="83">
        <v>6.0999999999999999E-2</v>
      </c>
      <c r="G67" s="150">
        <v>32.19</v>
      </c>
      <c r="H67" s="150">
        <v>1.43</v>
      </c>
      <c r="I67" s="151">
        <v>1.43</v>
      </c>
      <c r="J67" s="88">
        <v>0.04</v>
      </c>
      <c r="K67" s="58"/>
    </row>
    <row r="68" spans="1:11" ht="27" customHeight="1" x14ac:dyDescent="0.25">
      <c r="A68" s="148" t="s">
        <v>165</v>
      </c>
      <c r="B68" s="79"/>
      <c r="C68" s="149">
        <v>0</v>
      </c>
      <c r="D68" s="81">
        <v>1.954</v>
      </c>
      <c r="E68" s="82">
        <v>0.317</v>
      </c>
      <c r="F68" s="83">
        <v>6.0999999999999999E-2</v>
      </c>
      <c r="G68" s="150">
        <v>47.41</v>
      </c>
      <c r="H68" s="150">
        <v>1.43</v>
      </c>
      <c r="I68" s="151">
        <v>1.43</v>
      </c>
      <c r="J68" s="88">
        <v>0.04</v>
      </c>
      <c r="K68" s="58"/>
    </row>
    <row r="69" spans="1:11" ht="27" customHeight="1" x14ac:dyDescent="0.25">
      <c r="A69" s="148" t="s">
        <v>166</v>
      </c>
      <c r="B69" s="79"/>
      <c r="C69" s="149">
        <v>0</v>
      </c>
      <c r="D69" s="81">
        <v>1.954</v>
      </c>
      <c r="E69" s="82">
        <v>0.317</v>
      </c>
      <c r="F69" s="83">
        <v>6.0999999999999999E-2</v>
      </c>
      <c r="G69" s="150">
        <v>119.31</v>
      </c>
      <c r="H69" s="150">
        <v>1.43</v>
      </c>
      <c r="I69" s="151">
        <v>1.43</v>
      </c>
      <c r="J69" s="88">
        <v>0.04</v>
      </c>
      <c r="K69" s="58"/>
    </row>
    <row r="70" spans="1:11" ht="27" customHeight="1" x14ac:dyDescent="0.25">
      <c r="A70" s="148" t="s">
        <v>167</v>
      </c>
      <c r="B70" s="79"/>
      <c r="C70" s="149">
        <v>0</v>
      </c>
      <c r="D70" s="81">
        <v>1.8160000000000001</v>
      </c>
      <c r="E70" s="82">
        <v>0.27200000000000002</v>
      </c>
      <c r="F70" s="83">
        <v>0.05</v>
      </c>
      <c r="G70" s="150">
        <v>7.34</v>
      </c>
      <c r="H70" s="150">
        <v>2.25</v>
      </c>
      <c r="I70" s="151">
        <v>2.25</v>
      </c>
      <c r="J70" s="88">
        <v>3.2000000000000001E-2</v>
      </c>
      <c r="K70" s="58"/>
    </row>
    <row r="71" spans="1:11" ht="27" customHeight="1" x14ac:dyDescent="0.25">
      <c r="A71" s="148" t="s">
        <v>168</v>
      </c>
      <c r="B71" s="79"/>
      <c r="C71" s="149">
        <v>0</v>
      </c>
      <c r="D71" s="81">
        <v>1.8160000000000001</v>
      </c>
      <c r="E71" s="82">
        <v>0.27200000000000002</v>
      </c>
      <c r="F71" s="83">
        <v>0.05</v>
      </c>
      <c r="G71" s="150">
        <v>28.91</v>
      </c>
      <c r="H71" s="150">
        <v>2.25</v>
      </c>
      <c r="I71" s="151">
        <v>2.25</v>
      </c>
      <c r="J71" s="88">
        <v>3.2000000000000001E-2</v>
      </c>
      <c r="K71" s="58"/>
    </row>
    <row r="72" spans="1:11" ht="27" customHeight="1" x14ac:dyDescent="0.25">
      <c r="A72" s="148" t="s">
        <v>169</v>
      </c>
      <c r="B72" s="79"/>
      <c r="C72" s="149">
        <v>0</v>
      </c>
      <c r="D72" s="81">
        <v>1.8160000000000001</v>
      </c>
      <c r="E72" s="82">
        <v>0.27200000000000002</v>
      </c>
      <c r="F72" s="83">
        <v>0.05</v>
      </c>
      <c r="G72" s="150">
        <v>54.22</v>
      </c>
      <c r="H72" s="150">
        <v>2.25</v>
      </c>
      <c r="I72" s="151">
        <v>2.25</v>
      </c>
      <c r="J72" s="88">
        <v>3.2000000000000001E-2</v>
      </c>
      <c r="K72" s="58"/>
    </row>
    <row r="73" spans="1:11" ht="27" customHeight="1" x14ac:dyDescent="0.25">
      <c r="A73" s="148" t="s">
        <v>170</v>
      </c>
      <c r="B73" s="79"/>
      <c r="C73" s="149">
        <v>0</v>
      </c>
      <c r="D73" s="81">
        <v>1.8160000000000001</v>
      </c>
      <c r="E73" s="82">
        <v>0.27200000000000002</v>
      </c>
      <c r="F73" s="83">
        <v>0.05</v>
      </c>
      <c r="G73" s="150">
        <v>79.849999999999994</v>
      </c>
      <c r="H73" s="150">
        <v>2.25</v>
      </c>
      <c r="I73" s="151">
        <v>2.25</v>
      </c>
      <c r="J73" s="88">
        <v>3.2000000000000001E-2</v>
      </c>
      <c r="K73" s="58"/>
    </row>
    <row r="74" spans="1:11" ht="27" customHeight="1" x14ac:dyDescent="0.25">
      <c r="A74" s="148" t="s">
        <v>171</v>
      </c>
      <c r="B74" s="79"/>
      <c r="C74" s="149">
        <v>0</v>
      </c>
      <c r="D74" s="81">
        <v>1.8160000000000001</v>
      </c>
      <c r="E74" s="82">
        <v>0.27200000000000002</v>
      </c>
      <c r="F74" s="83">
        <v>0.05</v>
      </c>
      <c r="G74" s="150">
        <v>200.95</v>
      </c>
      <c r="H74" s="150">
        <v>2.25</v>
      </c>
      <c r="I74" s="151">
        <v>2.25</v>
      </c>
      <c r="J74" s="88">
        <v>3.2000000000000001E-2</v>
      </c>
      <c r="K74" s="58"/>
    </row>
    <row r="75" spans="1:11" ht="27" customHeight="1" x14ac:dyDescent="0.25">
      <c r="A75" s="148" t="s">
        <v>172</v>
      </c>
      <c r="B75" s="79"/>
      <c r="C75" s="149">
        <v>0</v>
      </c>
      <c r="D75" s="81">
        <v>1.6459999999999999</v>
      </c>
      <c r="E75" s="82">
        <v>0.23200000000000001</v>
      </c>
      <c r="F75" s="83">
        <v>0.04</v>
      </c>
      <c r="G75" s="150">
        <v>185.68</v>
      </c>
      <c r="H75" s="150">
        <v>2.87</v>
      </c>
      <c r="I75" s="151">
        <v>2.87</v>
      </c>
      <c r="J75" s="88">
        <v>2.7E-2</v>
      </c>
      <c r="K75" s="58"/>
    </row>
    <row r="76" spans="1:11" ht="27" customHeight="1" x14ac:dyDescent="0.25">
      <c r="A76" s="148" t="s">
        <v>173</v>
      </c>
      <c r="B76" s="79"/>
      <c r="C76" s="149">
        <v>0</v>
      </c>
      <c r="D76" s="81">
        <v>1.6459999999999999</v>
      </c>
      <c r="E76" s="82">
        <v>0.23200000000000001</v>
      </c>
      <c r="F76" s="83">
        <v>0.04</v>
      </c>
      <c r="G76" s="150">
        <v>374.29</v>
      </c>
      <c r="H76" s="150">
        <v>2.87</v>
      </c>
      <c r="I76" s="151">
        <v>2.87</v>
      </c>
      <c r="J76" s="88">
        <v>2.7E-2</v>
      </c>
      <c r="K76" s="58"/>
    </row>
    <row r="77" spans="1:11" ht="27" customHeight="1" x14ac:dyDescent="0.25">
      <c r="A77" s="148" t="s">
        <v>174</v>
      </c>
      <c r="B77" s="79"/>
      <c r="C77" s="149">
        <v>0</v>
      </c>
      <c r="D77" s="81">
        <v>1.6459999999999999</v>
      </c>
      <c r="E77" s="82">
        <v>0.23200000000000001</v>
      </c>
      <c r="F77" s="83">
        <v>0.04</v>
      </c>
      <c r="G77" s="150">
        <v>666.89</v>
      </c>
      <c r="H77" s="150">
        <v>2.87</v>
      </c>
      <c r="I77" s="151">
        <v>2.87</v>
      </c>
      <c r="J77" s="88">
        <v>2.7E-2</v>
      </c>
      <c r="K77" s="58"/>
    </row>
    <row r="78" spans="1:11" ht="27" customHeight="1" x14ac:dyDescent="0.25">
      <c r="A78" s="148" t="s">
        <v>175</v>
      </c>
      <c r="B78" s="79"/>
      <c r="C78" s="149">
        <v>0</v>
      </c>
      <c r="D78" s="81">
        <v>1.6459999999999999</v>
      </c>
      <c r="E78" s="82">
        <v>0.23200000000000001</v>
      </c>
      <c r="F78" s="83">
        <v>0.04</v>
      </c>
      <c r="G78" s="150">
        <v>1059.57</v>
      </c>
      <c r="H78" s="150">
        <v>2.87</v>
      </c>
      <c r="I78" s="151">
        <v>2.87</v>
      </c>
      <c r="J78" s="88">
        <v>2.7E-2</v>
      </c>
      <c r="K78" s="58"/>
    </row>
    <row r="79" spans="1:11" ht="27" customHeight="1" x14ac:dyDescent="0.25">
      <c r="A79" s="148" t="s">
        <v>176</v>
      </c>
      <c r="B79" s="79"/>
      <c r="C79" s="149">
        <v>0</v>
      </c>
      <c r="D79" s="81">
        <v>1.6459999999999999</v>
      </c>
      <c r="E79" s="82">
        <v>0.23200000000000001</v>
      </c>
      <c r="F79" s="83">
        <v>0.04</v>
      </c>
      <c r="G79" s="150">
        <v>2555.7600000000002</v>
      </c>
      <c r="H79" s="150">
        <v>2.87</v>
      </c>
      <c r="I79" s="151">
        <v>2.87</v>
      </c>
      <c r="J79" s="88">
        <v>2.7E-2</v>
      </c>
      <c r="K79" s="58"/>
    </row>
    <row r="80" spans="1:11" ht="27" customHeight="1" x14ac:dyDescent="0.25">
      <c r="A80" s="148" t="s">
        <v>177</v>
      </c>
      <c r="B80" s="79"/>
      <c r="C80" s="149" t="s">
        <v>82</v>
      </c>
      <c r="D80" s="89">
        <v>7.2389999999999999</v>
      </c>
      <c r="E80" s="90">
        <v>0.45700000000000002</v>
      </c>
      <c r="F80" s="91">
        <v>0.14499999999999999</v>
      </c>
      <c r="G80" s="85">
        <v>0</v>
      </c>
      <c r="H80" s="85">
        <v>0</v>
      </c>
      <c r="I80" s="85">
        <v>0</v>
      </c>
      <c r="J80" s="86">
        <v>0</v>
      </c>
      <c r="K80" s="58"/>
    </row>
    <row r="81" spans="1:11" ht="27" customHeight="1" x14ac:dyDescent="0.25">
      <c r="A81" s="148" t="s">
        <v>178</v>
      </c>
      <c r="B81" s="79"/>
      <c r="C81" s="149" t="s">
        <v>136</v>
      </c>
      <c r="D81" s="81">
        <v>-3.1269999999999998</v>
      </c>
      <c r="E81" s="82">
        <v>-0.52</v>
      </c>
      <c r="F81" s="83">
        <v>-0.10199999999999999</v>
      </c>
      <c r="G81" s="85">
        <v>0</v>
      </c>
      <c r="H81" s="85">
        <v>0</v>
      </c>
      <c r="I81" s="85">
        <v>0</v>
      </c>
      <c r="J81" s="86">
        <v>0</v>
      </c>
      <c r="K81" s="58"/>
    </row>
    <row r="82" spans="1:11" ht="27" customHeight="1" x14ac:dyDescent="0.25">
      <c r="A82" s="148" t="s">
        <v>179</v>
      </c>
      <c r="B82" s="79"/>
      <c r="C82" s="149">
        <v>8</v>
      </c>
      <c r="D82" s="81">
        <v>-3.25</v>
      </c>
      <c r="E82" s="82">
        <v>-0.53200000000000003</v>
      </c>
      <c r="F82" s="83">
        <v>-0.10299999999999999</v>
      </c>
      <c r="G82" s="85">
        <v>0</v>
      </c>
      <c r="H82" s="85">
        <v>0</v>
      </c>
      <c r="I82" s="85">
        <v>0</v>
      </c>
      <c r="J82" s="86">
        <v>0</v>
      </c>
      <c r="K82" s="58"/>
    </row>
    <row r="83" spans="1:11" ht="27" customHeight="1" x14ac:dyDescent="0.25">
      <c r="A83" s="148" t="s">
        <v>180</v>
      </c>
      <c r="B83" s="79"/>
      <c r="C83" s="149">
        <v>0</v>
      </c>
      <c r="D83" s="81">
        <v>-3.1269999999999998</v>
      </c>
      <c r="E83" s="82">
        <v>-0.52</v>
      </c>
      <c r="F83" s="83">
        <v>-0.10199999999999999</v>
      </c>
      <c r="G83" s="85">
        <v>0</v>
      </c>
      <c r="H83" s="85">
        <v>0</v>
      </c>
      <c r="I83" s="85">
        <v>0</v>
      </c>
      <c r="J83" s="88">
        <v>5.8000000000000003E-2</v>
      </c>
      <c r="K83" s="58"/>
    </row>
    <row r="84" spans="1:11" ht="27" customHeight="1" x14ac:dyDescent="0.25">
      <c r="A84" s="148" t="s">
        <v>181</v>
      </c>
      <c r="B84" s="79"/>
      <c r="C84" s="149">
        <v>0</v>
      </c>
      <c r="D84" s="81">
        <v>-3.25</v>
      </c>
      <c r="E84" s="82">
        <v>-0.53200000000000003</v>
      </c>
      <c r="F84" s="83">
        <v>-0.10299999999999999</v>
      </c>
      <c r="G84" s="85">
        <v>0</v>
      </c>
      <c r="H84" s="85">
        <v>0</v>
      </c>
      <c r="I84" s="85">
        <v>0</v>
      </c>
      <c r="J84" s="88">
        <v>6.9000000000000006E-2</v>
      </c>
      <c r="K84" s="58"/>
    </row>
    <row r="85" spans="1:11" ht="27" customHeight="1" x14ac:dyDescent="0.25">
      <c r="A85" s="148" t="s">
        <v>182</v>
      </c>
      <c r="B85" s="79"/>
      <c r="C85" s="149">
        <v>0</v>
      </c>
      <c r="D85" s="81">
        <v>-3.343</v>
      </c>
      <c r="E85" s="82">
        <v>-0.501</v>
      </c>
      <c r="F85" s="83">
        <v>-9.0999999999999998E-2</v>
      </c>
      <c r="G85" s="150">
        <v>73.650000000000006</v>
      </c>
      <c r="H85" s="85">
        <v>0</v>
      </c>
      <c r="I85" s="85">
        <v>0</v>
      </c>
      <c r="J85" s="88">
        <v>0.104</v>
      </c>
      <c r="K85" s="58"/>
    </row>
    <row r="86" spans="1:11" ht="27" customHeight="1" x14ac:dyDescent="0.25">
      <c r="A86" s="148" t="s">
        <v>640</v>
      </c>
      <c r="B86" s="79" t="s">
        <v>740</v>
      </c>
      <c r="C86" s="149" t="s">
        <v>62</v>
      </c>
      <c r="D86" s="81">
        <v>1.827</v>
      </c>
      <c r="E86" s="82">
        <v>0.30399999999999999</v>
      </c>
      <c r="F86" s="83">
        <v>5.8999999999999997E-2</v>
      </c>
      <c r="G86" s="150">
        <v>3.45</v>
      </c>
      <c r="H86" s="85">
        <v>0</v>
      </c>
      <c r="I86" s="85">
        <v>0</v>
      </c>
      <c r="J86" s="86">
        <v>0</v>
      </c>
      <c r="K86" s="58"/>
    </row>
    <row r="87" spans="1:11" ht="27" customHeight="1" x14ac:dyDescent="0.25">
      <c r="A87" s="148" t="s">
        <v>641</v>
      </c>
      <c r="B87" s="79" t="s">
        <v>741</v>
      </c>
      <c r="C87" s="149">
        <v>2</v>
      </c>
      <c r="D87" s="81">
        <v>1.827</v>
      </c>
      <c r="E87" s="82">
        <v>0.30399999999999999</v>
      </c>
      <c r="F87" s="83">
        <v>5.8999999999999997E-2</v>
      </c>
      <c r="G87" s="85">
        <v>0</v>
      </c>
      <c r="H87" s="85">
        <v>0</v>
      </c>
      <c r="I87" s="85">
        <v>0</v>
      </c>
      <c r="J87" s="86">
        <v>0</v>
      </c>
      <c r="K87" s="58"/>
    </row>
    <row r="88" spans="1:11" ht="27" customHeight="1" x14ac:dyDescent="0.25">
      <c r="A88" s="148" t="s">
        <v>642</v>
      </c>
      <c r="B88" s="79" t="s">
        <v>742</v>
      </c>
      <c r="C88" s="149" t="s">
        <v>64</v>
      </c>
      <c r="D88" s="81">
        <v>2.0950000000000002</v>
      </c>
      <c r="E88" s="82">
        <v>0.34799999999999998</v>
      </c>
      <c r="F88" s="83">
        <v>6.8000000000000005E-2</v>
      </c>
      <c r="G88" s="150">
        <v>2.87</v>
      </c>
      <c r="H88" s="85">
        <v>0</v>
      </c>
      <c r="I88" s="85">
        <v>0</v>
      </c>
      <c r="J88" s="86">
        <v>0</v>
      </c>
      <c r="K88" s="58"/>
    </row>
    <row r="89" spans="1:11" ht="27" customHeight="1" x14ac:dyDescent="0.25">
      <c r="A89" s="148" t="s">
        <v>643</v>
      </c>
      <c r="B89" s="79" t="s">
        <v>743</v>
      </c>
      <c r="C89" s="149" t="s">
        <v>64</v>
      </c>
      <c r="D89" s="81">
        <v>2.0950000000000002</v>
      </c>
      <c r="E89" s="82">
        <v>0.34799999999999998</v>
      </c>
      <c r="F89" s="83">
        <v>6.8000000000000005E-2</v>
      </c>
      <c r="G89" s="150">
        <v>3.18</v>
      </c>
      <c r="H89" s="85">
        <v>0</v>
      </c>
      <c r="I89" s="85">
        <v>0</v>
      </c>
      <c r="J89" s="86">
        <v>0</v>
      </c>
      <c r="K89" s="58"/>
    </row>
    <row r="90" spans="1:11" ht="27" customHeight="1" x14ac:dyDescent="0.25">
      <c r="A90" s="148" t="s">
        <v>644</v>
      </c>
      <c r="B90" s="79" t="s">
        <v>744</v>
      </c>
      <c r="C90" s="149" t="s">
        <v>64</v>
      </c>
      <c r="D90" s="81">
        <v>2.0950000000000002</v>
      </c>
      <c r="E90" s="82">
        <v>0.34799999999999998</v>
      </c>
      <c r="F90" s="83">
        <v>6.8000000000000005E-2</v>
      </c>
      <c r="G90" s="150">
        <v>3.75</v>
      </c>
      <c r="H90" s="85">
        <v>0</v>
      </c>
      <c r="I90" s="85">
        <v>0</v>
      </c>
      <c r="J90" s="86">
        <v>0</v>
      </c>
      <c r="K90" s="58"/>
    </row>
    <row r="91" spans="1:11" ht="27" customHeight="1" x14ac:dyDescent="0.25">
      <c r="A91" s="148" t="s">
        <v>645</v>
      </c>
      <c r="B91" s="79" t="s">
        <v>745</v>
      </c>
      <c r="C91" s="149" t="s">
        <v>64</v>
      </c>
      <c r="D91" s="81">
        <v>2.0950000000000002</v>
      </c>
      <c r="E91" s="82">
        <v>0.34799999999999998</v>
      </c>
      <c r="F91" s="83">
        <v>6.8000000000000005E-2</v>
      </c>
      <c r="G91" s="150">
        <v>4.87</v>
      </c>
      <c r="H91" s="85">
        <v>0</v>
      </c>
      <c r="I91" s="85">
        <v>0</v>
      </c>
      <c r="J91" s="86">
        <v>0</v>
      </c>
      <c r="K91" s="58"/>
    </row>
    <row r="92" spans="1:11" ht="27" customHeight="1" x14ac:dyDescent="0.25">
      <c r="A92" s="148" t="s">
        <v>646</v>
      </c>
      <c r="B92" s="79" t="s">
        <v>746</v>
      </c>
      <c r="C92" s="149" t="s">
        <v>64</v>
      </c>
      <c r="D92" s="81">
        <v>2.0950000000000002</v>
      </c>
      <c r="E92" s="82">
        <v>0.34799999999999998</v>
      </c>
      <c r="F92" s="83">
        <v>6.8000000000000005E-2</v>
      </c>
      <c r="G92" s="150">
        <v>8.26</v>
      </c>
      <c r="H92" s="85">
        <v>0</v>
      </c>
      <c r="I92" s="85">
        <v>0</v>
      </c>
      <c r="J92" s="86">
        <v>0</v>
      </c>
      <c r="K92" s="58"/>
    </row>
    <row r="93" spans="1:11" ht="27" customHeight="1" x14ac:dyDescent="0.25">
      <c r="A93" s="148" t="s">
        <v>183</v>
      </c>
      <c r="B93" s="79" t="s">
        <v>747</v>
      </c>
      <c r="C93" s="149">
        <v>4</v>
      </c>
      <c r="D93" s="81">
        <v>2.0950000000000002</v>
      </c>
      <c r="E93" s="82">
        <v>0.34799999999999998</v>
      </c>
      <c r="F93" s="83">
        <v>6.8000000000000005E-2</v>
      </c>
      <c r="G93" s="85">
        <v>0</v>
      </c>
      <c r="H93" s="85">
        <v>0</v>
      </c>
      <c r="I93" s="85">
        <v>0</v>
      </c>
      <c r="J93" s="86">
        <v>0</v>
      </c>
      <c r="K93" s="58"/>
    </row>
    <row r="94" spans="1:11" ht="27" customHeight="1" x14ac:dyDescent="0.25">
      <c r="A94" s="148" t="s">
        <v>184</v>
      </c>
      <c r="B94" s="79" t="s">
        <v>748</v>
      </c>
      <c r="C94" s="149">
        <v>0</v>
      </c>
      <c r="D94" s="81">
        <v>1.359</v>
      </c>
      <c r="E94" s="82">
        <v>0.22</v>
      </c>
      <c r="F94" s="83">
        <v>4.2000000000000003E-2</v>
      </c>
      <c r="G94" s="150">
        <v>3.02</v>
      </c>
      <c r="H94" s="150">
        <v>1</v>
      </c>
      <c r="I94" s="151">
        <v>1</v>
      </c>
      <c r="J94" s="88">
        <v>2.8000000000000001E-2</v>
      </c>
      <c r="K94" s="58"/>
    </row>
    <row r="95" spans="1:11" ht="27" customHeight="1" x14ac:dyDescent="0.25">
      <c r="A95" s="148" t="s">
        <v>185</v>
      </c>
      <c r="B95" s="79"/>
      <c r="C95" s="149">
        <v>0</v>
      </c>
      <c r="D95" s="81">
        <v>1.359</v>
      </c>
      <c r="E95" s="82">
        <v>0.22</v>
      </c>
      <c r="F95" s="83">
        <v>4.2000000000000003E-2</v>
      </c>
      <c r="G95" s="150">
        <v>11.93</v>
      </c>
      <c r="H95" s="150">
        <v>1</v>
      </c>
      <c r="I95" s="151">
        <v>1</v>
      </c>
      <c r="J95" s="88">
        <v>2.8000000000000001E-2</v>
      </c>
      <c r="K95" s="58"/>
    </row>
    <row r="96" spans="1:11" ht="27" customHeight="1" x14ac:dyDescent="0.25">
      <c r="A96" s="148" t="s">
        <v>186</v>
      </c>
      <c r="B96" s="79"/>
      <c r="C96" s="149">
        <v>0</v>
      </c>
      <c r="D96" s="81">
        <v>1.359</v>
      </c>
      <c r="E96" s="82">
        <v>0.22</v>
      </c>
      <c r="F96" s="83">
        <v>4.2000000000000003E-2</v>
      </c>
      <c r="G96" s="150">
        <v>22.38</v>
      </c>
      <c r="H96" s="150">
        <v>1</v>
      </c>
      <c r="I96" s="151">
        <v>1</v>
      </c>
      <c r="J96" s="88">
        <v>2.8000000000000001E-2</v>
      </c>
      <c r="K96" s="58"/>
    </row>
    <row r="97" spans="1:11" ht="27" customHeight="1" x14ac:dyDescent="0.25">
      <c r="A97" s="148" t="s">
        <v>187</v>
      </c>
      <c r="B97" s="79"/>
      <c r="C97" s="149">
        <v>0</v>
      </c>
      <c r="D97" s="81">
        <v>1.359</v>
      </c>
      <c r="E97" s="82">
        <v>0.22</v>
      </c>
      <c r="F97" s="83">
        <v>4.2000000000000003E-2</v>
      </c>
      <c r="G97" s="150">
        <v>32.96</v>
      </c>
      <c r="H97" s="150">
        <v>1</v>
      </c>
      <c r="I97" s="151">
        <v>1</v>
      </c>
      <c r="J97" s="88">
        <v>2.8000000000000001E-2</v>
      </c>
      <c r="K97" s="58"/>
    </row>
    <row r="98" spans="1:11" ht="27" customHeight="1" x14ac:dyDescent="0.25">
      <c r="A98" s="148" t="s">
        <v>188</v>
      </c>
      <c r="B98" s="79"/>
      <c r="C98" s="149">
        <v>0</v>
      </c>
      <c r="D98" s="81">
        <v>1.359</v>
      </c>
      <c r="E98" s="82">
        <v>0.22</v>
      </c>
      <c r="F98" s="83">
        <v>4.2000000000000003E-2</v>
      </c>
      <c r="G98" s="150">
        <v>82.96</v>
      </c>
      <c r="H98" s="150">
        <v>1</v>
      </c>
      <c r="I98" s="151">
        <v>1</v>
      </c>
      <c r="J98" s="88">
        <v>2.8000000000000001E-2</v>
      </c>
      <c r="K98" s="58"/>
    </row>
    <row r="99" spans="1:11" ht="27" customHeight="1" x14ac:dyDescent="0.25">
      <c r="A99" s="148" t="s">
        <v>189</v>
      </c>
      <c r="B99" s="79" t="s">
        <v>749</v>
      </c>
      <c r="C99" s="149">
        <v>0</v>
      </c>
      <c r="D99" s="81">
        <v>1.2629999999999999</v>
      </c>
      <c r="E99" s="82">
        <v>0.189</v>
      </c>
      <c r="F99" s="83">
        <v>3.4000000000000002E-2</v>
      </c>
      <c r="G99" s="150">
        <v>5.0999999999999996</v>
      </c>
      <c r="H99" s="150">
        <v>1.56</v>
      </c>
      <c r="I99" s="151">
        <v>1.56</v>
      </c>
      <c r="J99" s="88">
        <v>2.1999999999999999E-2</v>
      </c>
      <c r="K99" s="58"/>
    </row>
    <row r="100" spans="1:11" ht="27" customHeight="1" x14ac:dyDescent="0.25">
      <c r="A100" s="148" t="s">
        <v>190</v>
      </c>
      <c r="B100" s="79"/>
      <c r="C100" s="149">
        <v>0</v>
      </c>
      <c r="D100" s="81">
        <v>1.2629999999999999</v>
      </c>
      <c r="E100" s="82">
        <v>0.189</v>
      </c>
      <c r="F100" s="83">
        <v>3.4000000000000002E-2</v>
      </c>
      <c r="G100" s="150">
        <v>20.100000000000001</v>
      </c>
      <c r="H100" s="150">
        <v>1.56</v>
      </c>
      <c r="I100" s="151">
        <v>1.56</v>
      </c>
      <c r="J100" s="88">
        <v>2.1999999999999999E-2</v>
      </c>
      <c r="K100" s="58"/>
    </row>
    <row r="101" spans="1:11" ht="27" customHeight="1" x14ac:dyDescent="0.25">
      <c r="A101" s="148" t="s">
        <v>191</v>
      </c>
      <c r="B101" s="79"/>
      <c r="C101" s="149">
        <v>0</v>
      </c>
      <c r="D101" s="81">
        <v>1.2629999999999999</v>
      </c>
      <c r="E101" s="82">
        <v>0.189</v>
      </c>
      <c r="F101" s="83">
        <v>3.4000000000000002E-2</v>
      </c>
      <c r="G101" s="150">
        <v>37.700000000000003</v>
      </c>
      <c r="H101" s="150">
        <v>1.56</v>
      </c>
      <c r="I101" s="151">
        <v>1.56</v>
      </c>
      <c r="J101" s="88">
        <v>2.1999999999999999E-2</v>
      </c>
      <c r="K101" s="58"/>
    </row>
    <row r="102" spans="1:11" ht="27" customHeight="1" x14ac:dyDescent="0.25">
      <c r="A102" s="148" t="s">
        <v>192</v>
      </c>
      <c r="B102" s="79"/>
      <c r="C102" s="149">
        <v>0</v>
      </c>
      <c r="D102" s="81">
        <v>1.2629999999999999</v>
      </c>
      <c r="E102" s="82">
        <v>0.189</v>
      </c>
      <c r="F102" s="83">
        <v>3.4000000000000002E-2</v>
      </c>
      <c r="G102" s="150">
        <v>55.52</v>
      </c>
      <c r="H102" s="150">
        <v>1.56</v>
      </c>
      <c r="I102" s="151">
        <v>1.56</v>
      </c>
      <c r="J102" s="88">
        <v>2.1999999999999999E-2</v>
      </c>
      <c r="K102" s="58"/>
    </row>
    <row r="103" spans="1:11" ht="27" customHeight="1" x14ac:dyDescent="0.25">
      <c r="A103" s="148" t="s">
        <v>193</v>
      </c>
      <c r="B103" s="79"/>
      <c r="C103" s="149">
        <v>0</v>
      </c>
      <c r="D103" s="81">
        <v>1.2629999999999999</v>
      </c>
      <c r="E103" s="82">
        <v>0.189</v>
      </c>
      <c r="F103" s="83">
        <v>3.4000000000000002E-2</v>
      </c>
      <c r="G103" s="150">
        <v>139.72</v>
      </c>
      <c r="H103" s="150">
        <v>1.56</v>
      </c>
      <c r="I103" s="151">
        <v>1.56</v>
      </c>
      <c r="J103" s="88">
        <v>2.1999999999999999E-2</v>
      </c>
      <c r="K103" s="58"/>
    </row>
    <row r="104" spans="1:11" ht="27" customHeight="1" x14ac:dyDescent="0.25">
      <c r="A104" s="148" t="s">
        <v>194</v>
      </c>
      <c r="B104" s="79"/>
      <c r="C104" s="149">
        <v>0</v>
      </c>
      <c r="D104" s="81">
        <v>1.145</v>
      </c>
      <c r="E104" s="82">
        <v>0.161</v>
      </c>
      <c r="F104" s="83">
        <v>2.8000000000000001E-2</v>
      </c>
      <c r="G104" s="150">
        <v>129.1</v>
      </c>
      <c r="H104" s="150">
        <v>1.99</v>
      </c>
      <c r="I104" s="151">
        <v>1.99</v>
      </c>
      <c r="J104" s="88">
        <v>1.9E-2</v>
      </c>
      <c r="K104" s="58"/>
    </row>
    <row r="105" spans="1:11" ht="27" customHeight="1" x14ac:dyDescent="0.25">
      <c r="A105" s="148" t="s">
        <v>195</v>
      </c>
      <c r="B105" s="79"/>
      <c r="C105" s="149">
        <v>0</v>
      </c>
      <c r="D105" s="81">
        <v>1.145</v>
      </c>
      <c r="E105" s="82">
        <v>0.161</v>
      </c>
      <c r="F105" s="83">
        <v>2.8000000000000001E-2</v>
      </c>
      <c r="G105" s="150">
        <v>260.24</v>
      </c>
      <c r="H105" s="150">
        <v>1.99</v>
      </c>
      <c r="I105" s="151">
        <v>1.99</v>
      </c>
      <c r="J105" s="88">
        <v>1.9E-2</v>
      </c>
      <c r="K105" s="58"/>
    </row>
    <row r="106" spans="1:11" ht="27" customHeight="1" x14ac:dyDescent="0.25">
      <c r="A106" s="148" t="s">
        <v>196</v>
      </c>
      <c r="B106" s="79"/>
      <c r="C106" s="149">
        <v>0</v>
      </c>
      <c r="D106" s="81">
        <v>1.145</v>
      </c>
      <c r="E106" s="82">
        <v>0.161</v>
      </c>
      <c r="F106" s="83">
        <v>2.8000000000000001E-2</v>
      </c>
      <c r="G106" s="150">
        <v>463.69</v>
      </c>
      <c r="H106" s="150">
        <v>1.99</v>
      </c>
      <c r="I106" s="151">
        <v>1.99</v>
      </c>
      <c r="J106" s="88">
        <v>1.9E-2</v>
      </c>
      <c r="K106" s="58"/>
    </row>
    <row r="107" spans="1:11" ht="27" customHeight="1" x14ac:dyDescent="0.25">
      <c r="A107" s="148" t="s">
        <v>197</v>
      </c>
      <c r="B107" s="79"/>
      <c r="C107" s="149">
        <v>0</v>
      </c>
      <c r="D107" s="81">
        <v>1.145</v>
      </c>
      <c r="E107" s="82">
        <v>0.161</v>
      </c>
      <c r="F107" s="83">
        <v>2.8000000000000001E-2</v>
      </c>
      <c r="G107" s="150">
        <v>736.72</v>
      </c>
      <c r="H107" s="150">
        <v>1.99</v>
      </c>
      <c r="I107" s="151">
        <v>1.99</v>
      </c>
      <c r="J107" s="88">
        <v>1.9E-2</v>
      </c>
      <c r="K107" s="58"/>
    </row>
    <row r="108" spans="1:11" ht="27" customHeight="1" x14ac:dyDescent="0.25">
      <c r="A108" s="148" t="s">
        <v>198</v>
      </c>
      <c r="B108" s="79"/>
      <c r="C108" s="149">
        <v>0</v>
      </c>
      <c r="D108" s="81">
        <v>1.145</v>
      </c>
      <c r="E108" s="82">
        <v>0.161</v>
      </c>
      <c r="F108" s="83">
        <v>2.8000000000000001E-2</v>
      </c>
      <c r="G108" s="150">
        <v>1777.03</v>
      </c>
      <c r="H108" s="150">
        <v>1.99</v>
      </c>
      <c r="I108" s="151">
        <v>1.99</v>
      </c>
      <c r="J108" s="88">
        <v>1.9E-2</v>
      </c>
      <c r="K108" s="58"/>
    </row>
    <row r="109" spans="1:11" ht="27" customHeight="1" x14ac:dyDescent="0.25">
      <c r="A109" s="148" t="s">
        <v>199</v>
      </c>
      <c r="B109" s="79" t="s">
        <v>750</v>
      </c>
      <c r="C109" s="149" t="s">
        <v>82</v>
      </c>
      <c r="D109" s="89">
        <v>5.0330000000000004</v>
      </c>
      <c r="E109" s="90">
        <v>0.318</v>
      </c>
      <c r="F109" s="91">
        <v>0.10100000000000001</v>
      </c>
      <c r="G109" s="85">
        <v>0</v>
      </c>
      <c r="H109" s="85">
        <v>0</v>
      </c>
      <c r="I109" s="85">
        <v>0</v>
      </c>
      <c r="J109" s="86">
        <v>0</v>
      </c>
      <c r="K109" s="58"/>
    </row>
    <row r="110" spans="1:11" ht="27" customHeight="1" x14ac:dyDescent="0.25">
      <c r="A110" s="148" t="s">
        <v>200</v>
      </c>
      <c r="B110" s="79" t="s">
        <v>751</v>
      </c>
      <c r="C110" s="149" t="s">
        <v>136</v>
      </c>
      <c r="D110" s="81">
        <v>-2.1739999999999999</v>
      </c>
      <c r="E110" s="82">
        <v>-0.36099999999999999</v>
      </c>
      <c r="F110" s="83">
        <v>-7.0999999999999994E-2</v>
      </c>
      <c r="G110" s="85">
        <v>0</v>
      </c>
      <c r="H110" s="85">
        <v>0</v>
      </c>
      <c r="I110" s="85">
        <v>0</v>
      </c>
      <c r="J110" s="86">
        <v>0</v>
      </c>
      <c r="K110" s="58"/>
    </row>
    <row r="111" spans="1:11" ht="27" customHeight="1" x14ac:dyDescent="0.25">
      <c r="A111" s="148" t="s">
        <v>201</v>
      </c>
      <c r="B111" s="79"/>
      <c r="C111" s="149">
        <v>8</v>
      </c>
      <c r="D111" s="81">
        <v>-2.2599999999999998</v>
      </c>
      <c r="E111" s="82">
        <v>-0.37</v>
      </c>
      <c r="F111" s="83">
        <v>-7.1999999999999995E-2</v>
      </c>
      <c r="G111" s="85">
        <v>0</v>
      </c>
      <c r="H111" s="85">
        <v>0</v>
      </c>
      <c r="I111" s="85">
        <v>0</v>
      </c>
      <c r="J111" s="86">
        <v>0</v>
      </c>
      <c r="K111" s="58"/>
    </row>
    <row r="112" spans="1:11" ht="27" customHeight="1" x14ac:dyDescent="0.25">
      <c r="A112" s="148" t="s">
        <v>202</v>
      </c>
      <c r="B112" s="79" t="s">
        <v>752</v>
      </c>
      <c r="C112" s="149">
        <v>0</v>
      </c>
      <c r="D112" s="81">
        <v>-2.1739999999999999</v>
      </c>
      <c r="E112" s="82">
        <v>-0.36099999999999999</v>
      </c>
      <c r="F112" s="83">
        <v>-7.0999999999999994E-2</v>
      </c>
      <c r="G112" s="85">
        <v>0</v>
      </c>
      <c r="H112" s="85">
        <v>0</v>
      </c>
      <c r="I112" s="85">
        <v>0</v>
      </c>
      <c r="J112" s="88">
        <v>4.1000000000000002E-2</v>
      </c>
      <c r="K112" s="58"/>
    </row>
    <row r="113" spans="1:11" ht="27" customHeight="1" x14ac:dyDescent="0.25">
      <c r="A113" s="148" t="s">
        <v>203</v>
      </c>
      <c r="B113" s="79" t="s">
        <v>753</v>
      </c>
      <c r="C113" s="149">
        <v>0</v>
      </c>
      <c r="D113" s="81">
        <v>-2.2599999999999998</v>
      </c>
      <c r="E113" s="82">
        <v>-0.37</v>
      </c>
      <c r="F113" s="83">
        <v>-7.1999999999999995E-2</v>
      </c>
      <c r="G113" s="85">
        <v>0</v>
      </c>
      <c r="H113" s="85">
        <v>0</v>
      </c>
      <c r="I113" s="85">
        <v>0</v>
      </c>
      <c r="J113" s="88">
        <v>4.8000000000000001E-2</v>
      </c>
      <c r="K113" s="58"/>
    </row>
    <row r="114" spans="1:11" ht="27" customHeight="1" x14ac:dyDescent="0.25">
      <c r="A114" s="148" t="s">
        <v>204</v>
      </c>
      <c r="B114" s="79" t="s">
        <v>754</v>
      </c>
      <c r="C114" s="149">
        <v>0</v>
      </c>
      <c r="D114" s="81">
        <v>-2.3250000000000002</v>
      </c>
      <c r="E114" s="82">
        <v>-0.34799999999999998</v>
      </c>
      <c r="F114" s="83">
        <v>-6.3E-2</v>
      </c>
      <c r="G114" s="150">
        <v>51.21</v>
      </c>
      <c r="H114" s="85">
        <v>0</v>
      </c>
      <c r="I114" s="85">
        <v>0</v>
      </c>
      <c r="J114" s="88">
        <v>7.1999999999999995E-2</v>
      </c>
      <c r="K114" s="58"/>
    </row>
    <row r="115" spans="1:11" ht="27" customHeight="1" x14ac:dyDescent="0.25">
      <c r="A115" s="148" t="s">
        <v>647</v>
      </c>
      <c r="B115" s="79"/>
      <c r="C115" s="149" t="s">
        <v>62</v>
      </c>
      <c r="D115" s="81">
        <v>1.21</v>
      </c>
      <c r="E115" s="82">
        <v>0.20100000000000001</v>
      </c>
      <c r="F115" s="83">
        <v>3.9E-2</v>
      </c>
      <c r="G115" s="150">
        <v>2.2799999999999998</v>
      </c>
      <c r="H115" s="85">
        <v>0</v>
      </c>
      <c r="I115" s="85">
        <v>0</v>
      </c>
      <c r="J115" s="86">
        <v>0</v>
      </c>
      <c r="K115" s="58"/>
    </row>
    <row r="116" spans="1:11" ht="27" customHeight="1" x14ac:dyDescent="0.25">
      <c r="A116" s="148" t="s">
        <v>648</v>
      </c>
      <c r="B116" s="79"/>
      <c r="C116" s="149">
        <v>2</v>
      </c>
      <c r="D116" s="81">
        <v>1.21</v>
      </c>
      <c r="E116" s="82">
        <v>0.20100000000000001</v>
      </c>
      <c r="F116" s="83">
        <v>3.9E-2</v>
      </c>
      <c r="G116" s="85">
        <v>0</v>
      </c>
      <c r="H116" s="85">
        <v>0</v>
      </c>
      <c r="I116" s="85">
        <v>0</v>
      </c>
      <c r="J116" s="86">
        <v>0</v>
      </c>
      <c r="K116" s="58"/>
    </row>
    <row r="117" spans="1:11" ht="27" customHeight="1" x14ac:dyDescent="0.25">
      <c r="A117" s="148" t="s">
        <v>649</v>
      </c>
      <c r="B117" s="79"/>
      <c r="C117" s="149" t="s">
        <v>64</v>
      </c>
      <c r="D117" s="81">
        <v>1.3879999999999999</v>
      </c>
      <c r="E117" s="82">
        <v>0.23100000000000001</v>
      </c>
      <c r="F117" s="83">
        <v>4.4999999999999998E-2</v>
      </c>
      <c r="G117" s="150">
        <v>1.9</v>
      </c>
      <c r="H117" s="85">
        <v>0</v>
      </c>
      <c r="I117" s="85">
        <v>0</v>
      </c>
      <c r="J117" s="86">
        <v>0</v>
      </c>
      <c r="K117" s="58"/>
    </row>
    <row r="118" spans="1:11" ht="27" customHeight="1" x14ac:dyDescent="0.25">
      <c r="A118" s="148" t="s">
        <v>650</v>
      </c>
      <c r="B118" s="79"/>
      <c r="C118" s="149" t="s">
        <v>64</v>
      </c>
      <c r="D118" s="81">
        <v>1.3879999999999999</v>
      </c>
      <c r="E118" s="82">
        <v>0.23100000000000001</v>
      </c>
      <c r="F118" s="83">
        <v>4.4999999999999998E-2</v>
      </c>
      <c r="G118" s="150">
        <v>2.11</v>
      </c>
      <c r="H118" s="85">
        <v>0</v>
      </c>
      <c r="I118" s="85">
        <v>0</v>
      </c>
      <c r="J118" s="86">
        <v>0</v>
      </c>
      <c r="K118" s="58"/>
    </row>
    <row r="119" spans="1:11" ht="27" customHeight="1" x14ac:dyDescent="0.25">
      <c r="A119" s="148" t="s">
        <v>651</v>
      </c>
      <c r="B119" s="79"/>
      <c r="C119" s="149" t="s">
        <v>64</v>
      </c>
      <c r="D119" s="81">
        <v>1.3879999999999999</v>
      </c>
      <c r="E119" s="82">
        <v>0.23100000000000001</v>
      </c>
      <c r="F119" s="83">
        <v>4.4999999999999998E-2</v>
      </c>
      <c r="G119" s="150">
        <v>2.48</v>
      </c>
      <c r="H119" s="85">
        <v>0</v>
      </c>
      <c r="I119" s="85">
        <v>0</v>
      </c>
      <c r="J119" s="86">
        <v>0</v>
      </c>
      <c r="K119" s="58"/>
    </row>
    <row r="120" spans="1:11" ht="27" customHeight="1" x14ac:dyDescent="0.25">
      <c r="A120" s="148" t="s">
        <v>652</v>
      </c>
      <c r="B120" s="79"/>
      <c r="C120" s="149" t="s">
        <v>64</v>
      </c>
      <c r="D120" s="81">
        <v>1.3879999999999999</v>
      </c>
      <c r="E120" s="82">
        <v>0.23100000000000001</v>
      </c>
      <c r="F120" s="83">
        <v>4.4999999999999998E-2</v>
      </c>
      <c r="G120" s="150">
        <v>3.22</v>
      </c>
      <c r="H120" s="85">
        <v>0</v>
      </c>
      <c r="I120" s="85">
        <v>0</v>
      </c>
      <c r="J120" s="86">
        <v>0</v>
      </c>
      <c r="K120" s="58"/>
    </row>
    <row r="121" spans="1:11" ht="27" customHeight="1" x14ac:dyDescent="0.25">
      <c r="A121" s="148" t="s">
        <v>653</v>
      </c>
      <c r="B121" s="79"/>
      <c r="C121" s="149" t="s">
        <v>64</v>
      </c>
      <c r="D121" s="81">
        <v>1.3879999999999999</v>
      </c>
      <c r="E121" s="82">
        <v>0.23100000000000001</v>
      </c>
      <c r="F121" s="83">
        <v>4.4999999999999998E-2</v>
      </c>
      <c r="G121" s="150">
        <v>5.47</v>
      </c>
      <c r="H121" s="85">
        <v>0</v>
      </c>
      <c r="I121" s="85">
        <v>0</v>
      </c>
      <c r="J121" s="86">
        <v>0</v>
      </c>
      <c r="K121" s="58"/>
    </row>
    <row r="122" spans="1:11" ht="27" customHeight="1" x14ac:dyDescent="0.25">
      <c r="A122" s="148" t="s">
        <v>205</v>
      </c>
      <c r="B122" s="79"/>
      <c r="C122" s="149">
        <v>4</v>
      </c>
      <c r="D122" s="81">
        <v>1.3879999999999999</v>
      </c>
      <c r="E122" s="82">
        <v>0.23100000000000001</v>
      </c>
      <c r="F122" s="83">
        <v>4.4999999999999998E-2</v>
      </c>
      <c r="G122" s="85">
        <v>0</v>
      </c>
      <c r="H122" s="85">
        <v>0</v>
      </c>
      <c r="I122" s="85">
        <v>0</v>
      </c>
      <c r="J122" s="86">
        <v>0</v>
      </c>
      <c r="K122" s="58"/>
    </row>
    <row r="123" spans="1:11" ht="27" customHeight="1" x14ac:dyDescent="0.25">
      <c r="A123" s="148" t="s">
        <v>206</v>
      </c>
      <c r="B123" s="79"/>
      <c r="C123" s="149">
        <v>0</v>
      </c>
      <c r="D123" s="81">
        <v>0.9</v>
      </c>
      <c r="E123" s="82">
        <v>0.14599999999999999</v>
      </c>
      <c r="F123" s="83">
        <v>2.8000000000000001E-2</v>
      </c>
      <c r="G123" s="150">
        <v>2</v>
      </c>
      <c r="H123" s="150">
        <v>0.66</v>
      </c>
      <c r="I123" s="151">
        <v>0.66</v>
      </c>
      <c r="J123" s="88">
        <v>1.7999999999999999E-2</v>
      </c>
      <c r="K123" s="58"/>
    </row>
    <row r="124" spans="1:11" ht="27" customHeight="1" x14ac:dyDescent="0.25">
      <c r="A124" s="148" t="s">
        <v>207</v>
      </c>
      <c r="B124" s="79"/>
      <c r="C124" s="149">
        <v>0</v>
      </c>
      <c r="D124" s="81">
        <v>0.9</v>
      </c>
      <c r="E124" s="82">
        <v>0.14599999999999999</v>
      </c>
      <c r="F124" s="83">
        <v>2.8000000000000001E-2</v>
      </c>
      <c r="G124" s="150">
        <v>7.9</v>
      </c>
      <c r="H124" s="150">
        <v>0.66</v>
      </c>
      <c r="I124" s="151">
        <v>0.66</v>
      </c>
      <c r="J124" s="88">
        <v>1.7999999999999999E-2</v>
      </c>
      <c r="K124" s="58"/>
    </row>
    <row r="125" spans="1:11" ht="27" customHeight="1" x14ac:dyDescent="0.25">
      <c r="A125" s="148" t="s">
        <v>208</v>
      </c>
      <c r="B125" s="79"/>
      <c r="C125" s="149">
        <v>0</v>
      </c>
      <c r="D125" s="81">
        <v>0.9</v>
      </c>
      <c r="E125" s="82">
        <v>0.14599999999999999</v>
      </c>
      <c r="F125" s="83">
        <v>2.8000000000000001E-2</v>
      </c>
      <c r="G125" s="150">
        <v>14.83</v>
      </c>
      <c r="H125" s="150">
        <v>0.66</v>
      </c>
      <c r="I125" s="151">
        <v>0.66</v>
      </c>
      <c r="J125" s="88">
        <v>1.7999999999999999E-2</v>
      </c>
      <c r="K125" s="58"/>
    </row>
    <row r="126" spans="1:11" ht="27" customHeight="1" x14ac:dyDescent="0.25">
      <c r="A126" s="148" t="s">
        <v>209</v>
      </c>
      <c r="B126" s="79"/>
      <c r="C126" s="149">
        <v>0</v>
      </c>
      <c r="D126" s="81">
        <v>0.9</v>
      </c>
      <c r="E126" s="82">
        <v>0.14599999999999999</v>
      </c>
      <c r="F126" s="83">
        <v>2.8000000000000001E-2</v>
      </c>
      <c r="G126" s="150">
        <v>21.84</v>
      </c>
      <c r="H126" s="150">
        <v>0.66</v>
      </c>
      <c r="I126" s="151">
        <v>0.66</v>
      </c>
      <c r="J126" s="88">
        <v>1.7999999999999999E-2</v>
      </c>
      <c r="K126" s="58"/>
    </row>
    <row r="127" spans="1:11" ht="27" customHeight="1" x14ac:dyDescent="0.25">
      <c r="A127" s="148" t="s">
        <v>210</v>
      </c>
      <c r="B127" s="79"/>
      <c r="C127" s="149">
        <v>0</v>
      </c>
      <c r="D127" s="81">
        <v>0.9</v>
      </c>
      <c r="E127" s="82">
        <v>0.14599999999999999</v>
      </c>
      <c r="F127" s="83">
        <v>2.8000000000000001E-2</v>
      </c>
      <c r="G127" s="150">
        <v>54.96</v>
      </c>
      <c r="H127" s="150">
        <v>0.66</v>
      </c>
      <c r="I127" s="151">
        <v>0.66</v>
      </c>
      <c r="J127" s="88">
        <v>1.7999999999999999E-2</v>
      </c>
      <c r="K127" s="58"/>
    </row>
    <row r="128" spans="1:11" ht="27" customHeight="1" x14ac:dyDescent="0.25">
      <c r="A128" s="148" t="s">
        <v>211</v>
      </c>
      <c r="B128" s="79"/>
      <c r="C128" s="149">
        <v>0</v>
      </c>
      <c r="D128" s="81">
        <v>0.83699999999999997</v>
      </c>
      <c r="E128" s="82">
        <v>0.125</v>
      </c>
      <c r="F128" s="83">
        <v>2.3E-2</v>
      </c>
      <c r="G128" s="150">
        <v>3.37</v>
      </c>
      <c r="H128" s="150">
        <v>1.04</v>
      </c>
      <c r="I128" s="151">
        <v>1.04</v>
      </c>
      <c r="J128" s="88">
        <v>1.4999999999999999E-2</v>
      </c>
      <c r="K128" s="58"/>
    </row>
    <row r="129" spans="1:11" ht="27" customHeight="1" x14ac:dyDescent="0.25">
      <c r="A129" s="148" t="s">
        <v>212</v>
      </c>
      <c r="B129" s="79"/>
      <c r="C129" s="149">
        <v>0</v>
      </c>
      <c r="D129" s="81">
        <v>0.83699999999999997</v>
      </c>
      <c r="E129" s="82">
        <v>0.125</v>
      </c>
      <c r="F129" s="83">
        <v>2.3E-2</v>
      </c>
      <c r="G129" s="150">
        <v>13.31</v>
      </c>
      <c r="H129" s="150">
        <v>1.04</v>
      </c>
      <c r="I129" s="151">
        <v>1.04</v>
      </c>
      <c r="J129" s="88">
        <v>1.4999999999999999E-2</v>
      </c>
      <c r="K129" s="58"/>
    </row>
    <row r="130" spans="1:11" ht="27" customHeight="1" x14ac:dyDescent="0.25">
      <c r="A130" s="148" t="s">
        <v>213</v>
      </c>
      <c r="B130" s="79"/>
      <c r="C130" s="149">
        <v>0</v>
      </c>
      <c r="D130" s="81">
        <v>0.83699999999999997</v>
      </c>
      <c r="E130" s="82">
        <v>0.125</v>
      </c>
      <c r="F130" s="83">
        <v>2.3E-2</v>
      </c>
      <c r="G130" s="150">
        <v>24.98</v>
      </c>
      <c r="H130" s="150">
        <v>1.04</v>
      </c>
      <c r="I130" s="151">
        <v>1.04</v>
      </c>
      <c r="J130" s="88">
        <v>1.4999999999999999E-2</v>
      </c>
      <c r="K130" s="58"/>
    </row>
    <row r="131" spans="1:11" ht="27" customHeight="1" x14ac:dyDescent="0.25">
      <c r="A131" s="148" t="s">
        <v>214</v>
      </c>
      <c r="B131" s="79"/>
      <c r="C131" s="149">
        <v>0</v>
      </c>
      <c r="D131" s="81">
        <v>0.83699999999999997</v>
      </c>
      <c r="E131" s="82">
        <v>0.125</v>
      </c>
      <c r="F131" s="83">
        <v>2.3E-2</v>
      </c>
      <c r="G131" s="150">
        <v>36.78</v>
      </c>
      <c r="H131" s="150">
        <v>1.04</v>
      </c>
      <c r="I131" s="151">
        <v>1.04</v>
      </c>
      <c r="J131" s="88">
        <v>1.4999999999999999E-2</v>
      </c>
      <c r="K131" s="58"/>
    </row>
    <row r="132" spans="1:11" ht="27" customHeight="1" x14ac:dyDescent="0.25">
      <c r="A132" s="148" t="s">
        <v>215</v>
      </c>
      <c r="B132" s="79"/>
      <c r="C132" s="149">
        <v>0</v>
      </c>
      <c r="D132" s="81">
        <v>0.83699999999999997</v>
      </c>
      <c r="E132" s="82">
        <v>0.125</v>
      </c>
      <c r="F132" s="83">
        <v>2.3E-2</v>
      </c>
      <c r="G132" s="150">
        <v>92.57</v>
      </c>
      <c r="H132" s="150">
        <v>1.04</v>
      </c>
      <c r="I132" s="151">
        <v>1.04</v>
      </c>
      <c r="J132" s="88">
        <v>1.4999999999999999E-2</v>
      </c>
      <c r="K132" s="58"/>
    </row>
    <row r="133" spans="1:11" ht="27" customHeight="1" x14ac:dyDescent="0.25">
      <c r="A133" s="148" t="s">
        <v>216</v>
      </c>
      <c r="B133" s="79"/>
      <c r="C133" s="149">
        <v>0</v>
      </c>
      <c r="D133" s="81">
        <v>0.75800000000000001</v>
      </c>
      <c r="E133" s="82">
        <v>0.107</v>
      </c>
      <c r="F133" s="83">
        <v>1.9E-2</v>
      </c>
      <c r="G133" s="150">
        <v>85.54</v>
      </c>
      <c r="H133" s="150">
        <v>1.32</v>
      </c>
      <c r="I133" s="151">
        <v>1.32</v>
      </c>
      <c r="J133" s="88">
        <v>1.2E-2</v>
      </c>
      <c r="K133" s="58"/>
    </row>
    <row r="134" spans="1:11" ht="27" customHeight="1" x14ac:dyDescent="0.25">
      <c r="A134" s="148" t="s">
        <v>217</v>
      </c>
      <c r="B134" s="79"/>
      <c r="C134" s="149">
        <v>0</v>
      </c>
      <c r="D134" s="81">
        <v>0.75800000000000001</v>
      </c>
      <c r="E134" s="82">
        <v>0.107</v>
      </c>
      <c r="F134" s="83">
        <v>1.9E-2</v>
      </c>
      <c r="G134" s="150">
        <v>172.44</v>
      </c>
      <c r="H134" s="150">
        <v>1.32</v>
      </c>
      <c r="I134" s="151">
        <v>1.32</v>
      </c>
      <c r="J134" s="88">
        <v>1.2E-2</v>
      </c>
      <c r="K134" s="58"/>
    </row>
    <row r="135" spans="1:11" ht="27" customHeight="1" x14ac:dyDescent="0.25">
      <c r="A135" s="148" t="s">
        <v>218</v>
      </c>
      <c r="B135" s="79"/>
      <c r="C135" s="149">
        <v>0</v>
      </c>
      <c r="D135" s="81">
        <v>0.75800000000000001</v>
      </c>
      <c r="E135" s="82">
        <v>0.107</v>
      </c>
      <c r="F135" s="83">
        <v>1.9E-2</v>
      </c>
      <c r="G135" s="150">
        <v>307.24</v>
      </c>
      <c r="H135" s="150">
        <v>1.32</v>
      </c>
      <c r="I135" s="151">
        <v>1.32</v>
      </c>
      <c r="J135" s="88">
        <v>1.2E-2</v>
      </c>
      <c r="K135" s="58"/>
    </row>
    <row r="136" spans="1:11" ht="27" customHeight="1" x14ac:dyDescent="0.25">
      <c r="A136" s="148" t="s">
        <v>219</v>
      </c>
      <c r="B136" s="79"/>
      <c r="C136" s="149">
        <v>0</v>
      </c>
      <c r="D136" s="81">
        <v>0.75800000000000001</v>
      </c>
      <c r="E136" s="82">
        <v>0.107</v>
      </c>
      <c r="F136" s="83">
        <v>1.9E-2</v>
      </c>
      <c r="G136" s="150">
        <v>488.15</v>
      </c>
      <c r="H136" s="150">
        <v>1.32</v>
      </c>
      <c r="I136" s="151">
        <v>1.32</v>
      </c>
      <c r="J136" s="88">
        <v>1.2E-2</v>
      </c>
      <c r="K136" s="58"/>
    </row>
    <row r="137" spans="1:11" ht="27" customHeight="1" x14ac:dyDescent="0.25">
      <c r="A137" s="148" t="s">
        <v>220</v>
      </c>
      <c r="B137" s="79"/>
      <c r="C137" s="149">
        <v>0</v>
      </c>
      <c r="D137" s="81">
        <v>0.75800000000000001</v>
      </c>
      <c r="E137" s="82">
        <v>0.107</v>
      </c>
      <c r="F137" s="83">
        <v>1.9E-2</v>
      </c>
      <c r="G137" s="150">
        <v>1177.47</v>
      </c>
      <c r="H137" s="150">
        <v>1.32</v>
      </c>
      <c r="I137" s="151">
        <v>1.32</v>
      </c>
      <c r="J137" s="88">
        <v>1.2E-2</v>
      </c>
      <c r="K137" s="58"/>
    </row>
    <row r="138" spans="1:11" ht="27" customHeight="1" x14ac:dyDescent="0.25">
      <c r="A138" s="148" t="s">
        <v>221</v>
      </c>
      <c r="B138" s="79"/>
      <c r="C138" s="149" t="s">
        <v>82</v>
      </c>
      <c r="D138" s="89">
        <v>3.335</v>
      </c>
      <c r="E138" s="90">
        <v>0.21099999999999999</v>
      </c>
      <c r="F138" s="91">
        <v>6.7000000000000004E-2</v>
      </c>
      <c r="G138" s="85">
        <v>0</v>
      </c>
      <c r="H138" s="85">
        <v>0</v>
      </c>
      <c r="I138" s="85">
        <v>0</v>
      </c>
      <c r="J138" s="86">
        <v>0</v>
      </c>
      <c r="K138" s="58"/>
    </row>
    <row r="139" spans="1:11" ht="27" customHeight="1" x14ac:dyDescent="0.25">
      <c r="A139" s="148" t="s">
        <v>222</v>
      </c>
      <c r="B139" s="79"/>
      <c r="C139" s="149" t="s">
        <v>136</v>
      </c>
      <c r="D139" s="81">
        <v>-1.4410000000000001</v>
      </c>
      <c r="E139" s="82">
        <v>-0.23899999999999999</v>
      </c>
      <c r="F139" s="83">
        <v>-4.7E-2</v>
      </c>
      <c r="G139" s="85">
        <v>0</v>
      </c>
      <c r="H139" s="85">
        <v>0</v>
      </c>
      <c r="I139" s="85">
        <v>0</v>
      </c>
      <c r="J139" s="86">
        <v>0</v>
      </c>
      <c r="K139" s="58"/>
    </row>
    <row r="140" spans="1:11" ht="27" customHeight="1" x14ac:dyDescent="0.25">
      <c r="A140" s="148" t="s">
        <v>223</v>
      </c>
      <c r="B140" s="79"/>
      <c r="C140" s="149">
        <v>8</v>
      </c>
      <c r="D140" s="81">
        <v>-1.4970000000000001</v>
      </c>
      <c r="E140" s="82">
        <v>-0.245</v>
      </c>
      <c r="F140" s="83">
        <v>-4.8000000000000001E-2</v>
      </c>
      <c r="G140" s="85">
        <v>0</v>
      </c>
      <c r="H140" s="85">
        <v>0</v>
      </c>
      <c r="I140" s="85">
        <v>0</v>
      </c>
      <c r="J140" s="86">
        <v>0</v>
      </c>
      <c r="K140" s="58"/>
    </row>
    <row r="141" spans="1:11" ht="27" customHeight="1" x14ac:dyDescent="0.25">
      <c r="A141" s="148" t="s">
        <v>224</v>
      </c>
      <c r="B141" s="79"/>
      <c r="C141" s="149">
        <v>0</v>
      </c>
      <c r="D141" s="81">
        <v>-1.4410000000000001</v>
      </c>
      <c r="E141" s="82">
        <v>-0.23899999999999999</v>
      </c>
      <c r="F141" s="83">
        <v>-4.7E-2</v>
      </c>
      <c r="G141" s="85">
        <v>0</v>
      </c>
      <c r="H141" s="85">
        <v>0</v>
      </c>
      <c r="I141" s="85">
        <v>0</v>
      </c>
      <c r="J141" s="88">
        <v>2.7E-2</v>
      </c>
      <c r="K141" s="58"/>
    </row>
    <row r="142" spans="1:11" ht="27" customHeight="1" x14ac:dyDescent="0.25">
      <c r="A142" s="148" t="s">
        <v>225</v>
      </c>
      <c r="B142" s="79"/>
      <c r="C142" s="149">
        <v>0</v>
      </c>
      <c r="D142" s="81">
        <v>-1.4970000000000001</v>
      </c>
      <c r="E142" s="82">
        <v>-0.245</v>
      </c>
      <c r="F142" s="83">
        <v>-4.8000000000000001E-2</v>
      </c>
      <c r="G142" s="85">
        <v>0</v>
      </c>
      <c r="H142" s="85">
        <v>0</v>
      </c>
      <c r="I142" s="85">
        <v>0</v>
      </c>
      <c r="J142" s="88">
        <v>3.2000000000000001E-2</v>
      </c>
      <c r="K142" s="58"/>
    </row>
    <row r="143" spans="1:11" ht="27" customHeight="1" x14ac:dyDescent="0.25">
      <c r="A143" s="148" t="s">
        <v>226</v>
      </c>
      <c r="B143" s="79"/>
      <c r="C143" s="149">
        <v>0</v>
      </c>
      <c r="D143" s="81">
        <v>-1.54</v>
      </c>
      <c r="E143" s="82">
        <v>-0.23100000000000001</v>
      </c>
      <c r="F143" s="83">
        <v>-4.2000000000000003E-2</v>
      </c>
      <c r="G143" s="150">
        <v>33.93</v>
      </c>
      <c r="H143" s="85">
        <v>0</v>
      </c>
      <c r="I143" s="85">
        <v>0</v>
      </c>
      <c r="J143" s="88">
        <v>4.8000000000000001E-2</v>
      </c>
      <c r="K143" s="58"/>
    </row>
    <row r="144" spans="1:11" ht="27" customHeight="1" x14ac:dyDescent="0.25">
      <c r="A144" s="148" t="s">
        <v>654</v>
      </c>
      <c r="B144" s="79"/>
      <c r="C144" s="149" t="s">
        <v>62</v>
      </c>
      <c r="D144" s="81">
        <v>0.61499999999999999</v>
      </c>
      <c r="E144" s="82">
        <v>0.10199999999999999</v>
      </c>
      <c r="F144" s="83">
        <v>0.02</v>
      </c>
      <c r="G144" s="150">
        <v>1.1499999999999999</v>
      </c>
      <c r="H144" s="85">
        <v>0</v>
      </c>
      <c r="I144" s="85">
        <v>0</v>
      </c>
      <c r="J144" s="86">
        <v>0</v>
      </c>
      <c r="K144" s="58"/>
    </row>
    <row r="145" spans="1:11" ht="27" customHeight="1" x14ac:dyDescent="0.25">
      <c r="A145" s="148" t="s">
        <v>655</v>
      </c>
      <c r="B145" s="79"/>
      <c r="C145" s="149">
        <v>2</v>
      </c>
      <c r="D145" s="81">
        <v>0.61499999999999999</v>
      </c>
      <c r="E145" s="82">
        <v>0.10199999999999999</v>
      </c>
      <c r="F145" s="83">
        <v>0.02</v>
      </c>
      <c r="G145" s="85">
        <v>0</v>
      </c>
      <c r="H145" s="85">
        <v>0</v>
      </c>
      <c r="I145" s="85">
        <v>0</v>
      </c>
      <c r="J145" s="86">
        <v>0</v>
      </c>
      <c r="K145" s="58"/>
    </row>
    <row r="146" spans="1:11" ht="27" customHeight="1" x14ac:dyDescent="0.25">
      <c r="A146" s="148" t="s">
        <v>656</v>
      </c>
      <c r="B146" s="79"/>
      <c r="C146" s="149" t="s">
        <v>64</v>
      </c>
      <c r="D146" s="81">
        <v>0.70599999999999996</v>
      </c>
      <c r="E146" s="82">
        <v>0.11700000000000001</v>
      </c>
      <c r="F146" s="83">
        <v>2.3E-2</v>
      </c>
      <c r="G146" s="150">
        <v>0.96</v>
      </c>
      <c r="H146" s="85">
        <v>0</v>
      </c>
      <c r="I146" s="85">
        <v>0</v>
      </c>
      <c r="J146" s="86">
        <v>0</v>
      </c>
      <c r="K146" s="58"/>
    </row>
    <row r="147" spans="1:11" ht="27" customHeight="1" x14ac:dyDescent="0.25">
      <c r="A147" s="148" t="s">
        <v>657</v>
      </c>
      <c r="B147" s="79"/>
      <c r="C147" s="149" t="s">
        <v>64</v>
      </c>
      <c r="D147" s="81">
        <v>0.70599999999999996</v>
      </c>
      <c r="E147" s="82">
        <v>0.11700000000000001</v>
      </c>
      <c r="F147" s="83">
        <v>2.3E-2</v>
      </c>
      <c r="G147" s="150">
        <v>1.06</v>
      </c>
      <c r="H147" s="85">
        <v>0</v>
      </c>
      <c r="I147" s="85">
        <v>0</v>
      </c>
      <c r="J147" s="86">
        <v>0</v>
      </c>
      <c r="K147" s="58"/>
    </row>
    <row r="148" spans="1:11" ht="27" customHeight="1" x14ac:dyDescent="0.25">
      <c r="A148" s="148" t="s">
        <v>658</v>
      </c>
      <c r="B148" s="79"/>
      <c r="C148" s="149" t="s">
        <v>64</v>
      </c>
      <c r="D148" s="81">
        <v>0.70599999999999996</v>
      </c>
      <c r="E148" s="82">
        <v>0.11700000000000001</v>
      </c>
      <c r="F148" s="83">
        <v>2.3E-2</v>
      </c>
      <c r="G148" s="150">
        <v>1.26</v>
      </c>
      <c r="H148" s="85">
        <v>0</v>
      </c>
      <c r="I148" s="85">
        <v>0</v>
      </c>
      <c r="J148" s="86">
        <v>0</v>
      </c>
      <c r="K148" s="58"/>
    </row>
    <row r="149" spans="1:11" ht="27" customHeight="1" x14ac:dyDescent="0.25">
      <c r="A149" s="148" t="s">
        <v>659</v>
      </c>
      <c r="B149" s="79"/>
      <c r="C149" s="149" t="s">
        <v>64</v>
      </c>
      <c r="D149" s="81">
        <v>0.70599999999999996</v>
      </c>
      <c r="E149" s="82">
        <v>0.11700000000000001</v>
      </c>
      <c r="F149" s="83">
        <v>2.3E-2</v>
      </c>
      <c r="G149" s="150">
        <v>1.63</v>
      </c>
      <c r="H149" s="85">
        <v>0</v>
      </c>
      <c r="I149" s="85">
        <v>0</v>
      </c>
      <c r="J149" s="86">
        <v>0</v>
      </c>
      <c r="K149" s="58"/>
    </row>
    <row r="150" spans="1:11" ht="27" customHeight="1" x14ac:dyDescent="0.25">
      <c r="A150" s="148" t="s">
        <v>660</v>
      </c>
      <c r="B150" s="79"/>
      <c r="C150" s="149" t="s">
        <v>64</v>
      </c>
      <c r="D150" s="81">
        <v>0.70599999999999996</v>
      </c>
      <c r="E150" s="82">
        <v>0.11700000000000001</v>
      </c>
      <c r="F150" s="83">
        <v>2.3E-2</v>
      </c>
      <c r="G150" s="150">
        <v>2.78</v>
      </c>
      <c r="H150" s="85">
        <v>0</v>
      </c>
      <c r="I150" s="85">
        <v>0</v>
      </c>
      <c r="J150" s="86">
        <v>0</v>
      </c>
      <c r="K150" s="58"/>
    </row>
    <row r="151" spans="1:11" ht="27" customHeight="1" x14ac:dyDescent="0.25">
      <c r="A151" s="148" t="s">
        <v>227</v>
      </c>
      <c r="B151" s="79"/>
      <c r="C151" s="149">
        <v>4</v>
      </c>
      <c r="D151" s="81">
        <v>0.70599999999999996</v>
      </c>
      <c r="E151" s="82">
        <v>0.11700000000000001</v>
      </c>
      <c r="F151" s="83">
        <v>2.3E-2</v>
      </c>
      <c r="G151" s="85">
        <v>0</v>
      </c>
      <c r="H151" s="85">
        <v>0</v>
      </c>
      <c r="I151" s="85">
        <v>0</v>
      </c>
      <c r="J151" s="86">
        <v>0</v>
      </c>
      <c r="K151" s="58"/>
    </row>
    <row r="152" spans="1:11" ht="27" customHeight="1" x14ac:dyDescent="0.25">
      <c r="A152" s="148" t="s">
        <v>228</v>
      </c>
      <c r="B152" s="79"/>
      <c r="C152" s="149">
        <v>0</v>
      </c>
      <c r="D152" s="81">
        <v>0.45800000000000002</v>
      </c>
      <c r="E152" s="82">
        <v>7.3999999999999996E-2</v>
      </c>
      <c r="F152" s="83">
        <v>1.4E-2</v>
      </c>
      <c r="G152" s="150">
        <v>1.01</v>
      </c>
      <c r="H152" s="150">
        <v>0.34</v>
      </c>
      <c r="I152" s="151">
        <v>0.34</v>
      </c>
      <c r="J152" s="88">
        <v>8.9999999999999993E-3</v>
      </c>
      <c r="K152" s="58"/>
    </row>
    <row r="153" spans="1:11" ht="27" customHeight="1" x14ac:dyDescent="0.25">
      <c r="A153" s="148" t="s">
        <v>229</v>
      </c>
      <c r="B153" s="79"/>
      <c r="C153" s="149">
        <v>0</v>
      </c>
      <c r="D153" s="81">
        <v>0.45800000000000002</v>
      </c>
      <c r="E153" s="82">
        <v>7.3999999999999996E-2</v>
      </c>
      <c r="F153" s="83">
        <v>1.4E-2</v>
      </c>
      <c r="G153" s="150">
        <v>4.01</v>
      </c>
      <c r="H153" s="150">
        <v>0.34</v>
      </c>
      <c r="I153" s="151">
        <v>0.34</v>
      </c>
      <c r="J153" s="88">
        <v>8.9999999999999993E-3</v>
      </c>
      <c r="K153" s="58"/>
    </row>
    <row r="154" spans="1:11" ht="27" customHeight="1" x14ac:dyDescent="0.25">
      <c r="A154" s="148" t="s">
        <v>230</v>
      </c>
      <c r="B154" s="79"/>
      <c r="C154" s="149">
        <v>0</v>
      </c>
      <c r="D154" s="81">
        <v>0.45800000000000002</v>
      </c>
      <c r="E154" s="82">
        <v>7.3999999999999996E-2</v>
      </c>
      <c r="F154" s="83">
        <v>1.4E-2</v>
      </c>
      <c r="G154" s="150">
        <v>7.53</v>
      </c>
      <c r="H154" s="150">
        <v>0.34</v>
      </c>
      <c r="I154" s="151">
        <v>0.34</v>
      </c>
      <c r="J154" s="88">
        <v>8.9999999999999993E-3</v>
      </c>
      <c r="K154" s="58"/>
    </row>
    <row r="155" spans="1:11" ht="27" customHeight="1" x14ac:dyDescent="0.25">
      <c r="A155" s="148" t="s">
        <v>231</v>
      </c>
      <c r="B155" s="79"/>
      <c r="C155" s="149">
        <v>0</v>
      </c>
      <c r="D155" s="81">
        <v>0.45800000000000002</v>
      </c>
      <c r="E155" s="82">
        <v>7.3999999999999996E-2</v>
      </c>
      <c r="F155" s="83">
        <v>1.4E-2</v>
      </c>
      <c r="G155" s="150">
        <v>11.1</v>
      </c>
      <c r="H155" s="150">
        <v>0.34</v>
      </c>
      <c r="I155" s="151">
        <v>0.34</v>
      </c>
      <c r="J155" s="88">
        <v>8.9999999999999993E-3</v>
      </c>
      <c r="K155" s="58"/>
    </row>
    <row r="156" spans="1:11" ht="27" customHeight="1" x14ac:dyDescent="0.25">
      <c r="A156" s="148" t="s">
        <v>232</v>
      </c>
      <c r="B156" s="79"/>
      <c r="C156" s="149">
        <v>0</v>
      </c>
      <c r="D156" s="81">
        <v>0.45800000000000002</v>
      </c>
      <c r="E156" s="82">
        <v>7.3999999999999996E-2</v>
      </c>
      <c r="F156" s="83">
        <v>1.4E-2</v>
      </c>
      <c r="G156" s="150">
        <v>27.94</v>
      </c>
      <c r="H156" s="150">
        <v>0.34</v>
      </c>
      <c r="I156" s="151">
        <v>0.34</v>
      </c>
      <c r="J156" s="88">
        <v>8.9999999999999993E-3</v>
      </c>
      <c r="K156" s="58"/>
    </row>
    <row r="157" spans="1:11" ht="27" customHeight="1" x14ac:dyDescent="0.25">
      <c r="A157" s="148" t="s">
        <v>233</v>
      </c>
      <c r="B157" s="79"/>
      <c r="C157" s="149">
        <v>0</v>
      </c>
      <c r="D157" s="81">
        <v>0.42499999999999999</v>
      </c>
      <c r="E157" s="82">
        <v>6.4000000000000001E-2</v>
      </c>
      <c r="F157" s="83">
        <v>1.2E-2</v>
      </c>
      <c r="G157" s="150">
        <v>1.71</v>
      </c>
      <c r="H157" s="150">
        <v>0.53</v>
      </c>
      <c r="I157" s="151">
        <v>0.53</v>
      </c>
      <c r="J157" s="88">
        <v>8.0000000000000002E-3</v>
      </c>
      <c r="K157" s="58"/>
    </row>
    <row r="158" spans="1:11" ht="27" customHeight="1" x14ac:dyDescent="0.25">
      <c r="A158" s="148" t="s">
        <v>234</v>
      </c>
      <c r="B158" s="79"/>
      <c r="C158" s="149">
        <v>0</v>
      </c>
      <c r="D158" s="81">
        <v>0.42499999999999999</v>
      </c>
      <c r="E158" s="82">
        <v>6.4000000000000001E-2</v>
      </c>
      <c r="F158" s="83">
        <v>1.2E-2</v>
      </c>
      <c r="G158" s="150">
        <v>6.76</v>
      </c>
      <c r="H158" s="150">
        <v>0.53</v>
      </c>
      <c r="I158" s="151">
        <v>0.53</v>
      </c>
      <c r="J158" s="88">
        <v>8.0000000000000002E-3</v>
      </c>
      <c r="K158" s="58"/>
    </row>
    <row r="159" spans="1:11" ht="27" customHeight="1" x14ac:dyDescent="0.25">
      <c r="A159" s="148" t="s">
        <v>235</v>
      </c>
      <c r="B159" s="79"/>
      <c r="C159" s="149">
        <v>0</v>
      </c>
      <c r="D159" s="81">
        <v>0.42499999999999999</v>
      </c>
      <c r="E159" s="82">
        <v>6.4000000000000001E-2</v>
      </c>
      <c r="F159" s="83">
        <v>1.2E-2</v>
      </c>
      <c r="G159" s="150">
        <v>12.69</v>
      </c>
      <c r="H159" s="150">
        <v>0.53</v>
      </c>
      <c r="I159" s="151">
        <v>0.53</v>
      </c>
      <c r="J159" s="88">
        <v>8.0000000000000002E-3</v>
      </c>
      <c r="K159" s="58"/>
    </row>
    <row r="160" spans="1:11" ht="27" customHeight="1" x14ac:dyDescent="0.25">
      <c r="A160" s="148" t="s">
        <v>236</v>
      </c>
      <c r="B160" s="79"/>
      <c r="C160" s="149">
        <v>0</v>
      </c>
      <c r="D160" s="81">
        <v>0.42499999999999999</v>
      </c>
      <c r="E160" s="82">
        <v>6.4000000000000001E-2</v>
      </c>
      <c r="F160" s="83">
        <v>1.2E-2</v>
      </c>
      <c r="G160" s="150">
        <v>18.7</v>
      </c>
      <c r="H160" s="150">
        <v>0.53</v>
      </c>
      <c r="I160" s="151">
        <v>0.53</v>
      </c>
      <c r="J160" s="88">
        <v>8.0000000000000002E-3</v>
      </c>
      <c r="K160" s="58"/>
    </row>
    <row r="161" spans="1:11" ht="27" customHeight="1" x14ac:dyDescent="0.25">
      <c r="A161" s="148" t="s">
        <v>237</v>
      </c>
      <c r="B161" s="79"/>
      <c r="C161" s="149">
        <v>0</v>
      </c>
      <c r="D161" s="81">
        <v>0.42499999999999999</v>
      </c>
      <c r="E161" s="82">
        <v>6.4000000000000001E-2</v>
      </c>
      <c r="F161" s="83">
        <v>1.2E-2</v>
      </c>
      <c r="G161" s="150">
        <v>47.07</v>
      </c>
      <c r="H161" s="150">
        <v>0.53</v>
      </c>
      <c r="I161" s="151">
        <v>0.53</v>
      </c>
      <c r="J161" s="88">
        <v>8.0000000000000002E-3</v>
      </c>
      <c r="K161" s="58"/>
    </row>
    <row r="162" spans="1:11" ht="27" customHeight="1" x14ac:dyDescent="0.25">
      <c r="A162" s="148" t="s">
        <v>238</v>
      </c>
      <c r="B162" s="79"/>
      <c r="C162" s="149">
        <v>0</v>
      </c>
      <c r="D162" s="81">
        <v>0.38600000000000001</v>
      </c>
      <c r="E162" s="82">
        <v>5.3999999999999999E-2</v>
      </c>
      <c r="F162" s="83">
        <v>8.9999999999999993E-3</v>
      </c>
      <c r="G162" s="150">
        <v>43.49</v>
      </c>
      <c r="H162" s="150">
        <v>0.67</v>
      </c>
      <c r="I162" s="151">
        <v>0.67</v>
      </c>
      <c r="J162" s="88">
        <v>6.0000000000000001E-3</v>
      </c>
      <c r="K162" s="58"/>
    </row>
    <row r="163" spans="1:11" ht="27" customHeight="1" x14ac:dyDescent="0.25">
      <c r="A163" s="148" t="s">
        <v>239</v>
      </c>
      <c r="B163" s="79"/>
      <c r="C163" s="149">
        <v>0</v>
      </c>
      <c r="D163" s="81">
        <v>0.38600000000000001</v>
      </c>
      <c r="E163" s="82">
        <v>5.3999999999999999E-2</v>
      </c>
      <c r="F163" s="83">
        <v>8.9999999999999993E-3</v>
      </c>
      <c r="G163" s="150">
        <v>87.67</v>
      </c>
      <c r="H163" s="150">
        <v>0.67</v>
      </c>
      <c r="I163" s="151">
        <v>0.67</v>
      </c>
      <c r="J163" s="88">
        <v>6.0000000000000001E-3</v>
      </c>
      <c r="K163" s="58"/>
    </row>
    <row r="164" spans="1:11" ht="27" customHeight="1" x14ac:dyDescent="0.25">
      <c r="A164" s="148" t="s">
        <v>240</v>
      </c>
      <c r="B164" s="79"/>
      <c r="C164" s="149">
        <v>0</v>
      </c>
      <c r="D164" s="81">
        <v>0.38600000000000001</v>
      </c>
      <c r="E164" s="82">
        <v>5.3999999999999999E-2</v>
      </c>
      <c r="F164" s="83">
        <v>8.9999999999999993E-3</v>
      </c>
      <c r="G164" s="150">
        <v>156.22</v>
      </c>
      <c r="H164" s="150">
        <v>0.67</v>
      </c>
      <c r="I164" s="151">
        <v>0.67</v>
      </c>
      <c r="J164" s="88">
        <v>6.0000000000000001E-3</v>
      </c>
      <c r="K164" s="58"/>
    </row>
    <row r="165" spans="1:11" ht="27" customHeight="1" x14ac:dyDescent="0.25">
      <c r="A165" s="148" t="s">
        <v>241</v>
      </c>
      <c r="B165" s="79"/>
      <c r="C165" s="149">
        <v>0</v>
      </c>
      <c r="D165" s="81">
        <v>0.38600000000000001</v>
      </c>
      <c r="E165" s="82">
        <v>5.3999999999999999E-2</v>
      </c>
      <c r="F165" s="83">
        <v>8.9999999999999993E-3</v>
      </c>
      <c r="G165" s="150">
        <v>248.2</v>
      </c>
      <c r="H165" s="150">
        <v>0.67</v>
      </c>
      <c r="I165" s="151">
        <v>0.67</v>
      </c>
      <c r="J165" s="88">
        <v>6.0000000000000001E-3</v>
      </c>
      <c r="K165" s="58"/>
    </row>
    <row r="166" spans="1:11" ht="27" customHeight="1" x14ac:dyDescent="0.25">
      <c r="A166" s="148" t="s">
        <v>242</v>
      </c>
      <c r="B166" s="79"/>
      <c r="C166" s="149">
        <v>0</v>
      </c>
      <c r="D166" s="81">
        <v>0.38600000000000001</v>
      </c>
      <c r="E166" s="82">
        <v>5.3999999999999999E-2</v>
      </c>
      <c r="F166" s="83">
        <v>8.9999999999999993E-3</v>
      </c>
      <c r="G166" s="150">
        <v>598.70000000000005</v>
      </c>
      <c r="H166" s="150">
        <v>0.67</v>
      </c>
      <c r="I166" s="151">
        <v>0.67</v>
      </c>
      <c r="J166" s="88">
        <v>6.0000000000000001E-3</v>
      </c>
      <c r="K166" s="58"/>
    </row>
    <row r="167" spans="1:11" ht="27" customHeight="1" x14ac:dyDescent="0.25">
      <c r="A167" s="148" t="s">
        <v>243</v>
      </c>
      <c r="B167" s="79"/>
      <c r="C167" s="149" t="s">
        <v>82</v>
      </c>
      <c r="D167" s="89">
        <v>1.696</v>
      </c>
      <c r="E167" s="90">
        <v>0.107</v>
      </c>
      <c r="F167" s="91">
        <v>3.4000000000000002E-2</v>
      </c>
      <c r="G167" s="85">
        <v>0</v>
      </c>
      <c r="H167" s="85">
        <v>0</v>
      </c>
      <c r="I167" s="85">
        <v>0</v>
      </c>
      <c r="J167" s="86">
        <v>0</v>
      </c>
      <c r="K167" s="58"/>
    </row>
    <row r="168" spans="1:11" ht="27" customHeight="1" x14ac:dyDescent="0.25">
      <c r="A168" s="148" t="s">
        <v>244</v>
      </c>
      <c r="B168" s="79"/>
      <c r="C168" s="149" t="s">
        <v>136</v>
      </c>
      <c r="D168" s="81">
        <v>-0.73299999999999998</v>
      </c>
      <c r="E168" s="82">
        <v>-0.122</v>
      </c>
      <c r="F168" s="83">
        <v>-2.4E-2</v>
      </c>
      <c r="G168" s="85">
        <v>0</v>
      </c>
      <c r="H168" s="85">
        <v>0</v>
      </c>
      <c r="I168" s="85">
        <v>0</v>
      </c>
      <c r="J168" s="86">
        <v>0</v>
      </c>
      <c r="K168" s="58"/>
    </row>
    <row r="169" spans="1:11" ht="27" customHeight="1" x14ac:dyDescent="0.25">
      <c r="A169" s="148" t="s">
        <v>245</v>
      </c>
      <c r="B169" s="79"/>
      <c r="C169" s="149">
        <v>8</v>
      </c>
      <c r="D169" s="81">
        <v>-0.76100000000000001</v>
      </c>
      <c r="E169" s="82">
        <v>-0.125</v>
      </c>
      <c r="F169" s="83">
        <v>-2.4E-2</v>
      </c>
      <c r="G169" s="85">
        <v>0</v>
      </c>
      <c r="H169" s="85">
        <v>0</v>
      </c>
      <c r="I169" s="85">
        <v>0</v>
      </c>
      <c r="J169" s="86">
        <v>0</v>
      </c>
      <c r="K169" s="58"/>
    </row>
    <row r="170" spans="1:11" ht="27" customHeight="1" x14ac:dyDescent="0.25">
      <c r="A170" s="148" t="s">
        <v>246</v>
      </c>
      <c r="B170" s="79"/>
      <c r="C170" s="149">
        <v>0</v>
      </c>
      <c r="D170" s="81">
        <v>-0.73299999999999998</v>
      </c>
      <c r="E170" s="82">
        <v>-0.122</v>
      </c>
      <c r="F170" s="83">
        <v>-2.4E-2</v>
      </c>
      <c r="G170" s="85">
        <v>0</v>
      </c>
      <c r="H170" s="85">
        <v>0</v>
      </c>
      <c r="I170" s="85">
        <v>0</v>
      </c>
      <c r="J170" s="88">
        <v>1.4E-2</v>
      </c>
      <c r="K170" s="58"/>
    </row>
    <row r="171" spans="1:11" ht="27" customHeight="1" x14ac:dyDescent="0.25">
      <c r="A171" s="148" t="s">
        <v>247</v>
      </c>
      <c r="B171" s="79"/>
      <c r="C171" s="149">
        <v>0</v>
      </c>
      <c r="D171" s="81">
        <v>-0.76100000000000001</v>
      </c>
      <c r="E171" s="82">
        <v>-0.125</v>
      </c>
      <c r="F171" s="83">
        <v>-2.4E-2</v>
      </c>
      <c r="G171" s="85">
        <v>0</v>
      </c>
      <c r="H171" s="85">
        <v>0</v>
      </c>
      <c r="I171" s="85">
        <v>0</v>
      </c>
      <c r="J171" s="88">
        <v>1.6E-2</v>
      </c>
      <c r="K171" s="58"/>
    </row>
    <row r="172" spans="1:11" ht="27" customHeight="1" x14ac:dyDescent="0.25">
      <c r="A172" s="148" t="s">
        <v>248</v>
      </c>
      <c r="B172" s="79"/>
      <c r="C172" s="149">
        <v>0</v>
      </c>
      <c r="D172" s="81">
        <v>-0.78300000000000003</v>
      </c>
      <c r="E172" s="82">
        <v>-0.11700000000000001</v>
      </c>
      <c r="F172" s="83">
        <v>-2.1000000000000001E-2</v>
      </c>
      <c r="G172" s="150">
        <v>17.25</v>
      </c>
      <c r="H172" s="85">
        <v>0</v>
      </c>
      <c r="I172" s="85">
        <v>0</v>
      </c>
      <c r="J172" s="88">
        <v>2.4E-2</v>
      </c>
      <c r="K172" s="58"/>
    </row>
    <row r="173" spans="1:11" ht="27" customHeight="1" x14ac:dyDescent="0.25">
      <c r="A173" s="148" t="s">
        <v>661</v>
      </c>
      <c r="B173" s="79"/>
      <c r="C173" s="149" t="s">
        <v>62</v>
      </c>
      <c r="D173" s="81">
        <v>0.19400000000000001</v>
      </c>
      <c r="E173" s="82">
        <v>3.2000000000000001E-2</v>
      </c>
      <c r="F173" s="83">
        <v>6.0000000000000001E-3</v>
      </c>
      <c r="G173" s="150">
        <v>0.36</v>
      </c>
      <c r="H173" s="85">
        <v>0</v>
      </c>
      <c r="I173" s="85">
        <v>0</v>
      </c>
      <c r="J173" s="86">
        <v>0</v>
      </c>
      <c r="K173" s="58"/>
    </row>
    <row r="174" spans="1:11" ht="27" customHeight="1" x14ac:dyDescent="0.25">
      <c r="A174" s="148" t="s">
        <v>662</v>
      </c>
      <c r="B174" s="79"/>
      <c r="C174" s="149">
        <v>2</v>
      </c>
      <c r="D174" s="81">
        <v>0.19400000000000001</v>
      </c>
      <c r="E174" s="82">
        <v>3.2000000000000001E-2</v>
      </c>
      <c r="F174" s="83">
        <v>6.0000000000000001E-3</v>
      </c>
      <c r="G174" s="85">
        <v>0</v>
      </c>
      <c r="H174" s="85">
        <v>0</v>
      </c>
      <c r="I174" s="85">
        <v>0</v>
      </c>
      <c r="J174" s="86">
        <v>0</v>
      </c>
      <c r="K174" s="58"/>
    </row>
    <row r="175" spans="1:11" ht="27" customHeight="1" x14ac:dyDescent="0.25">
      <c r="A175" s="148" t="s">
        <v>663</v>
      </c>
      <c r="B175" s="79"/>
      <c r="C175" s="149" t="s">
        <v>64</v>
      </c>
      <c r="D175" s="81">
        <v>0.222</v>
      </c>
      <c r="E175" s="82">
        <v>3.6999999999999998E-2</v>
      </c>
      <c r="F175" s="83">
        <v>7.0000000000000001E-3</v>
      </c>
      <c r="G175" s="150">
        <v>0.28999999999999998</v>
      </c>
      <c r="H175" s="85">
        <v>0</v>
      </c>
      <c r="I175" s="85">
        <v>0</v>
      </c>
      <c r="J175" s="86">
        <v>0</v>
      </c>
      <c r="K175" s="58"/>
    </row>
    <row r="176" spans="1:11" ht="27" customHeight="1" x14ac:dyDescent="0.25">
      <c r="A176" s="148" t="s">
        <v>664</v>
      </c>
      <c r="B176" s="79"/>
      <c r="C176" s="149" t="s">
        <v>64</v>
      </c>
      <c r="D176" s="81">
        <v>0.222</v>
      </c>
      <c r="E176" s="82">
        <v>3.6999999999999998E-2</v>
      </c>
      <c r="F176" s="83">
        <v>7.0000000000000001E-3</v>
      </c>
      <c r="G176" s="150">
        <v>0.33</v>
      </c>
      <c r="H176" s="85">
        <v>0</v>
      </c>
      <c r="I176" s="85">
        <v>0</v>
      </c>
      <c r="J176" s="86">
        <v>0</v>
      </c>
      <c r="K176" s="58"/>
    </row>
    <row r="177" spans="1:11" ht="27" customHeight="1" x14ac:dyDescent="0.25">
      <c r="A177" s="148" t="s">
        <v>665</v>
      </c>
      <c r="B177" s="79"/>
      <c r="C177" s="149" t="s">
        <v>64</v>
      </c>
      <c r="D177" s="81">
        <v>0.222</v>
      </c>
      <c r="E177" s="82">
        <v>3.6999999999999998E-2</v>
      </c>
      <c r="F177" s="83">
        <v>7.0000000000000001E-3</v>
      </c>
      <c r="G177" s="150">
        <v>0.39</v>
      </c>
      <c r="H177" s="85">
        <v>0</v>
      </c>
      <c r="I177" s="85">
        <v>0</v>
      </c>
      <c r="J177" s="86">
        <v>0</v>
      </c>
      <c r="K177" s="58"/>
    </row>
    <row r="178" spans="1:11" ht="27" customHeight="1" x14ac:dyDescent="0.25">
      <c r="A178" s="148" t="s">
        <v>666</v>
      </c>
      <c r="B178" s="79"/>
      <c r="C178" s="149" t="s">
        <v>64</v>
      </c>
      <c r="D178" s="81">
        <v>0.222</v>
      </c>
      <c r="E178" s="82">
        <v>3.6999999999999998E-2</v>
      </c>
      <c r="F178" s="83">
        <v>7.0000000000000001E-3</v>
      </c>
      <c r="G178" s="150">
        <v>0.51</v>
      </c>
      <c r="H178" s="85">
        <v>0</v>
      </c>
      <c r="I178" s="85">
        <v>0</v>
      </c>
      <c r="J178" s="86">
        <v>0</v>
      </c>
      <c r="K178" s="58"/>
    </row>
    <row r="179" spans="1:11" ht="27" customHeight="1" x14ac:dyDescent="0.25">
      <c r="A179" s="148" t="s">
        <v>667</v>
      </c>
      <c r="B179" s="79"/>
      <c r="C179" s="149" t="s">
        <v>64</v>
      </c>
      <c r="D179" s="81">
        <v>0.222</v>
      </c>
      <c r="E179" s="82">
        <v>3.6999999999999998E-2</v>
      </c>
      <c r="F179" s="83">
        <v>7.0000000000000001E-3</v>
      </c>
      <c r="G179" s="150">
        <v>0.87</v>
      </c>
      <c r="H179" s="85">
        <v>0</v>
      </c>
      <c r="I179" s="85">
        <v>0</v>
      </c>
      <c r="J179" s="86">
        <v>0</v>
      </c>
      <c r="K179" s="58"/>
    </row>
    <row r="180" spans="1:11" ht="27" customHeight="1" x14ac:dyDescent="0.25">
      <c r="A180" s="148" t="s">
        <v>249</v>
      </c>
      <c r="B180" s="79"/>
      <c r="C180" s="149">
        <v>4</v>
      </c>
      <c r="D180" s="81">
        <v>0.222</v>
      </c>
      <c r="E180" s="82">
        <v>3.6999999999999998E-2</v>
      </c>
      <c r="F180" s="83">
        <v>7.0000000000000001E-3</v>
      </c>
      <c r="G180" s="85">
        <v>0</v>
      </c>
      <c r="H180" s="85">
        <v>0</v>
      </c>
      <c r="I180" s="85">
        <v>0</v>
      </c>
      <c r="J180" s="86">
        <v>0</v>
      </c>
      <c r="K180" s="58"/>
    </row>
    <row r="181" spans="1:11" ht="27" customHeight="1" x14ac:dyDescent="0.25">
      <c r="A181" s="148" t="s">
        <v>250</v>
      </c>
      <c r="B181" s="79"/>
      <c r="C181" s="149">
        <v>0</v>
      </c>
      <c r="D181" s="81">
        <v>0.14399999999999999</v>
      </c>
      <c r="E181" s="82">
        <v>2.3E-2</v>
      </c>
      <c r="F181" s="83">
        <v>5.0000000000000001E-3</v>
      </c>
      <c r="G181" s="150">
        <v>0.31</v>
      </c>
      <c r="H181" s="150">
        <v>0.11</v>
      </c>
      <c r="I181" s="151">
        <v>0.11</v>
      </c>
      <c r="J181" s="88">
        <v>3.0000000000000001E-3</v>
      </c>
      <c r="K181" s="58"/>
    </row>
    <row r="182" spans="1:11" ht="27" customHeight="1" x14ac:dyDescent="0.25">
      <c r="A182" s="148" t="s">
        <v>251</v>
      </c>
      <c r="B182" s="79"/>
      <c r="C182" s="149">
        <v>0</v>
      </c>
      <c r="D182" s="81">
        <v>0.14399999999999999</v>
      </c>
      <c r="E182" s="82">
        <v>2.3E-2</v>
      </c>
      <c r="F182" s="83">
        <v>5.0000000000000001E-3</v>
      </c>
      <c r="G182" s="150">
        <v>1.26</v>
      </c>
      <c r="H182" s="150">
        <v>0.11</v>
      </c>
      <c r="I182" s="151">
        <v>0.11</v>
      </c>
      <c r="J182" s="88">
        <v>3.0000000000000001E-3</v>
      </c>
      <c r="K182" s="58"/>
    </row>
    <row r="183" spans="1:11" ht="27" customHeight="1" x14ac:dyDescent="0.25">
      <c r="A183" s="148" t="s">
        <v>252</v>
      </c>
      <c r="B183" s="79"/>
      <c r="C183" s="149">
        <v>0</v>
      </c>
      <c r="D183" s="81">
        <v>0.14399999999999999</v>
      </c>
      <c r="E183" s="82">
        <v>2.3E-2</v>
      </c>
      <c r="F183" s="83">
        <v>5.0000000000000001E-3</v>
      </c>
      <c r="G183" s="150">
        <v>2.36</v>
      </c>
      <c r="H183" s="150">
        <v>0.11</v>
      </c>
      <c r="I183" s="151">
        <v>0.11</v>
      </c>
      <c r="J183" s="88">
        <v>3.0000000000000001E-3</v>
      </c>
      <c r="K183" s="58"/>
    </row>
    <row r="184" spans="1:11" ht="27" customHeight="1" x14ac:dyDescent="0.25">
      <c r="A184" s="148" t="s">
        <v>253</v>
      </c>
      <c r="B184" s="79"/>
      <c r="C184" s="149">
        <v>0</v>
      </c>
      <c r="D184" s="81">
        <v>0.14399999999999999</v>
      </c>
      <c r="E184" s="82">
        <v>2.3E-2</v>
      </c>
      <c r="F184" s="83">
        <v>5.0000000000000001E-3</v>
      </c>
      <c r="G184" s="150">
        <v>3.49</v>
      </c>
      <c r="H184" s="150">
        <v>0.11</v>
      </c>
      <c r="I184" s="151">
        <v>0.11</v>
      </c>
      <c r="J184" s="88">
        <v>3.0000000000000001E-3</v>
      </c>
      <c r="K184" s="58"/>
    </row>
    <row r="185" spans="1:11" ht="27" customHeight="1" x14ac:dyDescent="0.25">
      <c r="A185" s="148" t="s">
        <v>254</v>
      </c>
      <c r="B185" s="79"/>
      <c r="C185" s="149">
        <v>0</v>
      </c>
      <c r="D185" s="81">
        <v>0.14399999999999999</v>
      </c>
      <c r="E185" s="82">
        <v>2.3E-2</v>
      </c>
      <c r="F185" s="83">
        <v>5.0000000000000001E-3</v>
      </c>
      <c r="G185" s="150">
        <v>8.7899999999999991</v>
      </c>
      <c r="H185" s="150">
        <v>0.11</v>
      </c>
      <c r="I185" s="151">
        <v>0.11</v>
      </c>
      <c r="J185" s="88">
        <v>3.0000000000000001E-3</v>
      </c>
      <c r="K185" s="58"/>
    </row>
    <row r="186" spans="1:11" ht="27" customHeight="1" x14ac:dyDescent="0.25">
      <c r="A186" s="148" t="s">
        <v>255</v>
      </c>
      <c r="B186" s="79"/>
      <c r="C186" s="149">
        <v>0</v>
      </c>
      <c r="D186" s="81">
        <v>0.13400000000000001</v>
      </c>
      <c r="E186" s="82">
        <v>0.02</v>
      </c>
      <c r="F186" s="83">
        <v>4.0000000000000001E-3</v>
      </c>
      <c r="G186" s="150">
        <v>0.53</v>
      </c>
      <c r="H186" s="150">
        <v>0.17</v>
      </c>
      <c r="I186" s="151">
        <v>0.17</v>
      </c>
      <c r="J186" s="88">
        <v>2E-3</v>
      </c>
      <c r="K186" s="58"/>
    </row>
    <row r="187" spans="1:11" ht="27" customHeight="1" x14ac:dyDescent="0.25">
      <c r="A187" s="148" t="s">
        <v>256</v>
      </c>
      <c r="B187" s="79"/>
      <c r="C187" s="149">
        <v>0</v>
      </c>
      <c r="D187" s="81">
        <v>0.13400000000000001</v>
      </c>
      <c r="E187" s="82">
        <v>0.02</v>
      </c>
      <c r="F187" s="83">
        <v>4.0000000000000001E-3</v>
      </c>
      <c r="G187" s="150">
        <v>2.12</v>
      </c>
      <c r="H187" s="150">
        <v>0.17</v>
      </c>
      <c r="I187" s="151">
        <v>0.17</v>
      </c>
      <c r="J187" s="88">
        <v>2E-3</v>
      </c>
      <c r="K187" s="58"/>
    </row>
    <row r="188" spans="1:11" ht="27" customHeight="1" x14ac:dyDescent="0.25">
      <c r="A188" s="148" t="s">
        <v>257</v>
      </c>
      <c r="B188" s="79"/>
      <c r="C188" s="149">
        <v>0</v>
      </c>
      <c r="D188" s="81">
        <v>0.13400000000000001</v>
      </c>
      <c r="E188" s="82">
        <v>0.02</v>
      </c>
      <c r="F188" s="83">
        <v>4.0000000000000001E-3</v>
      </c>
      <c r="G188" s="150">
        <v>3.99</v>
      </c>
      <c r="H188" s="150">
        <v>0.17</v>
      </c>
      <c r="I188" s="151">
        <v>0.17</v>
      </c>
      <c r="J188" s="88">
        <v>2E-3</v>
      </c>
      <c r="K188" s="58"/>
    </row>
    <row r="189" spans="1:11" ht="27" customHeight="1" x14ac:dyDescent="0.25">
      <c r="A189" s="148" t="s">
        <v>258</v>
      </c>
      <c r="B189" s="79"/>
      <c r="C189" s="149">
        <v>0</v>
      </c>
      <c r="D189" s="81">
        <v>0.13400000000000001</v>
      </c>
      <c r="E189" s="82">
        <v>0.02</v>
      </c>
      <c r="F189" s="83">
        <v>4.0000000000000001E-3</v>
      </c>
      <c r="G189" s="150">
        <v>5.88</v>
      </c>
      <c r="H189" s="150">
        <v>0.17</v>
      </c>
      <c r="I189" s="151">
        <v>0.17</v>
      </c>
      <c r="J189" s="88">
        <v>2E-3</v>
      </c>
      <c r="K189" s="58"/>
    </row>
    <row r="190" spans="1:11" ht="27" customHeight="1" x14ac:dyDescent="0.25">
      <c r="A190" s="148" t="s">
        <v>259</v>
      </c>
      <c r="B190" s="79"/>
      <c r="C190" s="149">
        <v>0</v>
      </c>
      <c r="D190" s="81">
        <v>0.13400000000000001</v>
      </c>
      <c r="E190" s="82">
        <v>0.02</v>
      </c>
      <c r="F190" s="83">
        <v>4.0000000000000001E-3</v>
      </c>
      <c r="G190" s="150">
        <v>14.81</v>
      </c>
      <c r="H190" s="150">
        <v>0.17</v>
      </c>
      <c r="I190" s="151">
        <v>0.17</v>
      </c>
      <c r="J190" s="88">
        <v>2E-3</v>
      </c>
      <c r="K190" s="58"/>
    </row>
    <row r="191" spans="1:11" ht="27" customHeight="1" x14ac:dyDescent="0.25">
      <c r="A191" s="148" t="s">
        <v>260</v>
      </c>
      <c r="B191" s="79"/>
      <c r="C191" s="149">
        <v>0</v>
      </c>
      <c r="D191" s="81">
        <v>0.121</v>
      </c>
      <c r="E191" s="82">
        <v>1.7000000000000001E-2</v>
      </c>
      <c r="F191" s="83">
        <v>3.0000000000000001E-3</v>
      </c>
      <c r="G191" s="150">
        <v>13.68</v>
      </c>
      <c r="H191" s="150">
        <v>0.21</v>
      </c>
      <c r="I191" s="151">
        <v>0.21</v>
      </c>
      <c r="J191" s="88">
        <v>2E-3</v>
      </c>
      <c r="K191" s="58"/>
    </row>
    <row r="192" spans="1:11" ht="27" customHeight="1" x14ac:dyDescent="0.25">
      <c r="A192" s="148" t="s">
        <v>261</v>
      </c>
      <c r="B192" s="79"/>
      <c r="C192" s="149">
        <v>0</v>
      </c>
      <c r="D192" s="81">
        <v>0.121</v>
      </c>
      <c r="E192" s="82">
        <v>1.7000000000000001E-2</v>
      </c>
      <c r="F192" s="83">
        <v>3.0000000000000001E-3</v>
      </c>
      <c r="G192" s="150">
        <v>27.6</v>
      </c>
      <c r="H192" s="150">
        <v>0.21</v>
      </c>
      <c r="I192" s="151">
        <v>0.21</v>
      </c>
      <c r="J192" s="88">
        <v>2E-3</v>
      </c>
      <c r="K192" s="58"/>
    </row>
    <row r="193" spans="1:11" ht="27" customHeight="1" x14ac:dyDescent="0.25">
      <c r="A193" s="148" t="s">
        <v>262</v>
      </c>
      <c r="B193" s="79"/>
      <c r="C193" s="149">
        <v>0</v>
      </c>
      <c r="D193" s="81">
        <v>0.121</v>
      </c>
      <c r="E193" s="82">
        <v>1.7000000000000001E-2</v>
      </c>
      <c r="F193" s="83">
        <v>3.0000000000000001E-3</v>
      </c>
      <c r="G193" s="150">
        <v>49.18</v>
      </c>
      <c r="H193" s="150">
        <v>0.21</v>
      </c>
      <c r="I193" s="151">
        <v>0.21</v>
      </c>
      <c r="J193" s="88">
        <v>2E-3</v>
      </c>
      <c r="K193" s="58"/>
    </row>
    <row r="194" spans="1:11" ht="27" customHeight="1" x14ac:dyDescent="0.25">
      <c r="A194" s="148" t="s">
        <v>263</v>
      </c>
      <c r="B194" s="79"/>
      <c r="C194" s="149">
        <v>0</v>
      </c>
      <c r="D194" s="81">
        <v>0.121</v>
      </c>
      <c r="E194" s="82">
        <v>1.7000000000000001E-2</v>
      </c>
      <c r="F194" s="83">
        <v>3.0000000000000001E-3</v>
      </c>
      <c r="G194" s="150">
        <v>78.14</v>
      </c>
      <c r="H194" s="150">
        <v>0.21</v>
      </c>
      <c r="I194" s="151">
        <v>0.21</v>
      </c>
      <c r="J194" s="88">
        <v>2E-3</v>
      </c>
      <c r="K194" s="58"/>
    </row>
    <row r="195" spans="1:11" ht="27" customHeight="1" x14ac:dyDescent="0.25">
      <c r="A195" s="148" t="s">
        <v>264</v>
      </c>
      <c r="B195" s="79"/>
      <c r="C195" s="149">
        <v>0</v>
      </c>
      <c r="D195" s="81">
        <v>0.121</v>
      </c>
      <c r="E195" s="82">
        <v>1.7000000000000001E-2</v>
      </c>
      <c r="F195" s="83">
        <v>3.0000000000000001E-3</v>
      </c>
      <c r="G195" s="150">
        <v>188.5</v>
      </c>
      <c r="H195" s="150">
        <v>0.21</v>
      </c>
      <c r="I195" s="151">
        <v>0.21</v>
      </c>
      <c r="J195" s="88">
        <v>2E-3</v>
      </c>
      <c r="K195" s="58"/>
    </row>
    <row r="196" spans="1:11" ht="27" customHeight="1" x14ac:dyDescent="0.25">
      <c r="A196" s="148" t="s">
        <v>265</v>
      </c>
      <c r="B196" s="79"/>
      <c r="C196" s="149" t="s">
        <v>82</v>
      </c>
      <c r="D196" s="89">
        <v>0.53400000000000003</v>
      </c>
      <c r="E196" s="90">
        <v>3.4000000000000002E-2</v>
      </c>
      <c r="F196" s="91">
        <v>1.0999999999999999E-2</v>
      </c>
      <c r="G196" s="85">
        <v>0</v>
      </c>
      <c r="H196" s="85">
        <v>0</v>
      </c>
      <c r="I196" s="85">
        <v>0</v>
      </c>
      <c r="J196" s="86">
        <v>0</v>
      </c>
      <c r="K196" s="58"/>
    </row>
    <row r="197" spans="1:11" ht="27" customHeight="1" x14ac:dyDescent="0.25">
      <c r="A197" s="148" t="s">
        <v>266</v>
      </c>
      <c r="B197" s="79"/>
      <c r="C197" s="149" t="s">
        <v>136</v>
      </c>
      <c r="D197" s="81">
        <v>-0.23100000000000001</v>
      </c>
      <c r="E197" s="82">
        <v>-3.7999999999999999E-2</v>
      </c>
      <c r="F197" s="83">
        <v>-8.0000000000000002E-3</v>
      </c>
      <c r="G197" s="85">
        <v>0</v>
      </c>
      <c r="H197" s="85">
        <v>0</v>
      </c>
      <c r="I197" s="85">
        <v>0</v>
      </c>
      <c r="J197" s="86">
        <v>0</v>
      </c>
      <c r="K197" s="58"/>
    </row>
    <row r="198" spans="1:11" ht="27" customHeight="1" x14ac:dyDescent="0.25">
      <c r="A198" s="148" t="s">
        <v>267</v>
      </c>
      <c r="B198" s="79"/>
      <c r="C198" s="149">
        <v>8</v>
      </c>
      <c r="D198" s="81">
        <v>-0.24</v>
      </c>
      <c r="E198" s="82">
        <v>-3.9E-2</v>
      </c>
      <c r="F198" s="83">
        <v>-8.0000000000000002E-3</v>
      </c>
      <c r="G198" s="85">
        <v>0</v>
      </c>
      <c r="H198" s="85">
        <v>0</v>
      </c>
      <c r="I198" s="85">
        <v>0</v>
      </c>
      <c r="J198" s="86">
        <v>0</v>
      </c>
      <c r="K198" s="58"/>
    </row>
    <row r="199" spans="1:11" ht="27" customHeight="1" x14ac:dyDescent="0.25">
      <c r="A199" s="148" t="s">
        <v>268</v>
      </c>
      <c r="B199" s="79"/>
      <c r="C199" s="149">
        <v>0</v>
      </c>
      <c r="D199" s="81">
        <v>-0.23100000000000001</v>
      </c>
      <c r="E199" s="82">
        <v>-3.7999999999999999E-2</v>
      </c>
      <c r="F199" s="83">
        <v>-8.0000000000000002E-3</v>
      </c>
      <c r="G199" s="85">
        <v>0</v>
      </c>
      <c r="H199" s="85">
        <v>0</v>
      </c>
      <c r="I199" s="85">
        <v>0</v>
      </c>
      <c r="J199" s="88">
        <v>4.0000000000000001E-3</v>
      </c>
      <c r="K199" s="58"/>
    </row>
    <row r="200" spans="1:11" ht="27" customHeight="1" x14ac:dyDescent="0.25">
      <c r="A200" s="148" t="s">
        <v>269</v>
      </c>
      <c r="B200" s="79"/>
      <c r="C200" s="149">
        <v>0</v>
      </c>
      <c r="D200" s="81">
        <v>-0.24</v>
      </c>
      <c r="E200" s="82">
        <v>-3.9E-2</v>
      </c>
      <c r="F200" s="83">
        <v>-8.0000000000000002E-3</v>
      </c>
      <c r="G200" s="85">
        <v>0</v>
      </c>
      <c r="H200" s="85">
        <v>0</v>
      </c>
      <c r="I200" s="85">
        <v>0</v>
      </c>
      <c r="J200" s="88">
        <v>5.0000000000000001E-3</v>
      </c>
      <c r="K200" s="58"/>
    </row>
    <row r="201" spans="1:11" ht="27" customHeight="1" x14ac:dyDescent="0.25">
      <c r="A201" s="148" t="s">
        <v>270</v>
      </c>
      <c r="B201" s="79"/>
      <c r="C201" s="149">
        <v>0</v>
      </c>
      <c r="D201" s="81">
        <v>-0.247</v>
      </c>
      <c r="E201" s="82">
        <v>-3.6999999999999998E-2</v>
      </c>
      <c r="F201" s="83">
        <v>-7.0000000000000001E-3</v>
      </c>
      <c r="G201" s="150">
        <v>5.43</v>
      </c>
      <c r="H201" s="85">
        <v>0</v>
      </c>
      <c r="I201" s="85">
        <v>0</v>
      </c>
      <c r="J201" s="88">
        <v>8.0000000000000002E-3</v>
      </c>
      <c r="K201" s="58"/>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4" fitToHeight="0" orientation="portrait" r:id="rId1"/>
  <headerFooter differentFirst="1" scaleWithDoc="0">
    <oddHeader>&amp;L&amp;"Trebuchet MS,Bold"
Annex 4&amp;"Trebuchet MS,Regular" - Charges applied to LDNOs with HV/LV end users</oddHeader>
    <firstHeader>&amp;L&amp;"Trebuchet MS,Bold"
Annex 4&amp;"Trebuchet MS,Regular" - Charges applied to LDNOs with HV/LV end users</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4"/>
  <sheetViews>
    <sheetView topLeftCell="A66" zoomScale="74" zoomScaleNormal="100" zoomScaleSheetLayoutView="100" workbookViewId="0">
      <selection activeCell="H69" sqref="H69"/>
    </sheetView>
  </sheetViews>
  <sheetFormatPr defaultColWidth="9.109375" defaultRowHeight="14.4" x14ac:dyDescent="0.35"/>
  <cols>
    <col min="1" max="1" width="33.33203125" style="134" bestFit="1" customWidth="1"/>
    <col min="2" max="5" width="24" style="134" customWidth="1"/>
    <col min="6" max="6" width="32.109375" style="134" customWidth="1"/>
    <col min="7" max="16384" width="9.109375" style="134"/>
  </cols>
  <sheetData>
    <row r="1" spans="1:6" ht="27.75" customHeight="1" x14ac:dyDescent="0.35">
      <c r="A1" s="153" t="s">
        <v>30</v>
      </c>
    </row>
    <row r="2" spans="1:6" ht="44.25" customHeight="1" x14ac:dyDescent="0.35">
      <c r="A2" s="268" t="s">
        <v>271</v>
      </c>
      <c r="B2" s="268"/>
      <c r="C2" s="268"/>
      <c r="D2" s="268"/>
      <c r="E2" s="268"/>
    </row>
    <row r="3" spans="1:6" ht="47.25" customHeight="1" x14ac:dyDescent="0.35">
      <c r="A3" s="220" t="str">
        <f>Overview!B4&amp; " - Illustrative LLFs for year beginning "&amp;Overview!D4</f>
        <v>Eclipse Power Distribution Limited - GSP F - Illustrative LLFs for year beginning 1 April 2025</v>
      </c>
      <c r="B3" s="220"/>
      <c r="C3" s="220"/>
      <c r="D3" s="220"/>
      <c r="E3" s="220"/>
    </row>
    <row r="4" spans="1:6" ht="21.9" customHeight="1" x14ac:dyDescent="0.35">
      <c r="A4" s="154" t="s">
        <v>33</v>
      </c>
      <c r="B4" s="155" t="s">
        <v>272</v>
      </c>
      <c r="C4" s="155" t="s">
        <v>273</v>
      </c>
      <c r="D4" s="155" t="s">
        <v>274</v>
      </c>
      <c r="E4" s="155" t="s">
        <v>275</v>
      </c>
    </row>
    <row r="5" spans="1:6" ht="45" customHeight="1" x14ac:dyDescent="0.35">
      <c r="A5" s="156"/>
      <c r="B5" s="157"/>
      <c r="C5" s="157"/>
      <c r="D5" s="157"/>
      <c r="E5" s="157"/>
    </row>
    <row r="6" spans="1:6" ht="45" customHeight="1" x14ac:dyDescent="0.35">
      <c r="A6" s="156"/>
      <c r="B6" s="157"/>
      <c r="C6" s="157"/>
      <c r="D6" s="157"/>
      <c r="E6" s="157"/>
    </row>
    <row r="7" spans="1:6" ht="45" customHeight="1" x14ac:dyDescent="0.35">
      <c r="A7" s="156"/>
      <c r="B7" s="157"/>
      <c r="C7" s="157"/>
      <c r="D7" s="157"/>
      <c r="E7" s="157"/>
    </row>
    <row r="8" spans="1:6" ht="45" customHeight="1" x14ac:dyDescent="0.35">
      <c r="A8" s="156"/>
      <c r="B8" s="157"/>
      <c r="C8" s="157"/>
      <c r="D8" s="157"/>
      <c r="E8" s="157"/>
    </row>
    <row r="9" spans="1:6" ht="45" customHeight="1" x14ac:dyDescent="0.35">
      <c r="A9" s="156"/>
      <c r="B9" s="157"/>
      <c r="C9" s="157"/>
      <c r="D9" s="157"/>
      <c r="E9" s="157"/>
    </row>
    <row r="10" spans="1:6" ht="21.9" customHeight="1" x14ac:dyDescent="0.35">
      <c r="A10" s="158" t="s">
        <v>48</v>
      </c>
      <c r="B10" s="269"/>
      <c r="C10" s="270"/>
      <c r="D10" s="270"/>
      <c r="E10" s="271"/>
    </row>
    <row r="11" spans="1:6" x14ac:dyDescent="0.35">
      <c r="A11" s="159"/>
      <c r="B11" s="160"/>
      <c r="C11" s="160"/>
      <c r="D11" s="160"/>
      <c r="E11" s="160"/>
    </row>
    <row r="12" spans="1:6" ht="11.25" customHeight="1" x14ac:dyDescent="0.35">
      <c r="B12" s="160"/>
      <c r="C12" s="160"/>
      <c r="D12" s="160"/>
      <c r="E12" s="160"/>
    </row>
    <row r="13" spans="1:6" ht="21.9" customHeight="1" x14ac:dyDescent="0.35">
      <c r="A13" s="265" t="s">
        <v>276</v>
      </c>
      <c r="B13" s="266"/>
      <c r="C13" s="266"/>
      <c r="D13" s="266"/>
      <c r="E13" s="266"/>
      <c r="F13" s="267"/>
    </row>
    <row r="14" spans="1:6" ht="21.9" customHeight="1" x14ac:dyDescent="0.35">
      <c r="A14" s="265" t="s">
        <v>277</v>
      </c>
      <c r="B14" s="266"/>
      <c r="C14" s="266"/>
      <c r="D14" s="266"/>
      <c r="E14" s="266"/>
      <c r="F14" s="267"/>
    </row>
    <row r="15" spans="1:6" ht="21.9" customHeight="1" x14ac:dyDescent="0.35">
      <c r="A15" s="155" t="s">
        <v>278</v>
      </c>
      <c r="B15" s="155" t="s">
        <v>272</v>
      </c>
      <c r="C15" s="155" t="s">
        <v>273</v>
      </c>
      <c r="D15" s="155" t="s">
        <v>274</v>
      </c>
      <c r="E15" s="155" t="s">
        <v>275</v>
      </c>
      <c r="F15" s="155" t="s">
        <v>279</v>
      </c>
    </row>
    <row r="16" spans="1:6" ht="100.8" x14ac:dyDescent="0.35">
      <c r="A16" s="161" t="s">
        <v>756</v>
      </c>
      <c r="B16" s="162">
        <v>1.1020000000000001</v>
      </c>
      <c r="C16" s="162">
        <v>1.093</v>
      </c>
      <c r="D16" s="162">
        <v>1.075</v>
      </c>
      <c r="E16" s="162">
        <v>1.0820000000000001</v>
      </c>
      <c r="F16" s="163" t="s">
        <v>759</v>
      </c>
    </row>
    <row r="17" spans="1:6" ht="28.8" x14ac:dyDescent="0.35">
      <c r="A17" s="161" t="s">
        <v>757</v>
      </c>
      <c r="B17" s="162">
        <v>1.04</v>
      </c>
      <c r="C17" s="162">
        <v>1.04</v>
      </c>
      <c r="D17" s="162">
        <v>1.044</v>
      </c>
      <c r="E17" s="162">
        <v>1.04</v>
      </c>
      <c r="F17" s="163" t="s">
        <v>760</v>
      </c>
    </row>
    <row r="18" spans="1:6" x14ac:dyDescent="0.35">
      <c r="A18" s="161" t="s">
        <v>758</v>
      </c>
      <c r="B18" s="162">
        <v>1.024</v>
      </c>
      <c r="C18" s="162">
        <v>1.0229999999999999</v>
      </c>
      <c r="D18" s="162">
        <v>1.0189999999999999</v>
      </c>
      <c r="E18" s="162">
        <v>1.02</v>
      </c>
      <c r="F18" s="163" t="s">
        <v>761</v>
      </c>
    </row>
    <row r="19" spans="1:6" x14ac:dyDescent="0.35">
      <c r="A19" s="161"/>
      <c r="B19" s="162"/>
      <c r="C19" s="162"/>
      <c r="D19" s="162"/>
      <c r="E19" s="162"/>
      <c r="F19" s="163"/>
    </row>
    <row r="20" spans="1:6" x14ac:dyDescent="0.35">
      <c r="A20" s="161"/>
      <c r="B20" s="162"/>
      <c r="C20" s="162"/>
      <c r="D20" s="162"/>
      <c r="E20" s="162"/>
      <c r="F20" s="163"/>
    </row>
    <row r="21" spans="1:6" x14ac:dyDescent="0.35">
      <c r="A21" s="161"/>
      <c r="B21" s="162"/>
      <c r="C21" s="162"/>
      <c r="D21" s="162"/>
      <c r="E21" s="162"/>
      <c r="F21" s="163"/>
    </row>
    <row r="22" spans="1:6" ht="22.5" customHeight="1" x14ac:dyDescent="0.35">
      <c r="A22" s="164"/>
      <c r="B22" s="164"/>
      <c r="C22" s="164"/>
      <c r="D22" s="164"/>
      <c r="E22" s="164"/>
      <c r="F22" s="164"/>
    </row>
    <row r="23" spans="1:6" ht="21.9" customHeight="1" x14ac:dyDescent="0.35">
      <c r="A23" s="265" t="s">
        <v>280</v>
      </c>
      <c r="B23" s="266"/>
      <c r="C23" s="266"/>
      <c r="D23" s="266"/>
      <c r="E23" s="266"/>
      <c r="F23" s="267"/>
    </row>
    <row r="24" spans="1:6" ht="21.9" customHeight="1" x14ac:dyDescent="0.35">
      <c r="A24" s="265" t="s">
        <v>281</v>
      </c>
      <c r="B24" s="266"/>
      <c r="C24" s="266"/>
      <c r="D24" s="266"/>
      <c r="E24" s="266"/>
      <c r="F24" s="267"/>
    </row>
    <row r="25" spans="1:6" ht="21.9" customHeight="1" x14ac:dyDescent="0.35">
      <c r="A25" s="155" t="s">
        <v>282</v>
      </c>
      <c r="B25" s="155" t="s">
        <v>272</v>
      </c>
      <c r="C25" s="155" t="s">
        <v>273</v>
      </c>
      <c r="D25" s="155" t="s">
        <v>274</v>
      </c>
      <c r="E25" s="155" t="s">
        <v>275</v>
      </c>
      <c r="F25" s="155" t="s">
        <v>279</v>
      </c>
    </row>
    <row r="26" spans="1:6" ht="21.9" customHeight="1" x14ac:dyDescent="0.35">
      <c r="A26" s="161" t="s">
        <v>113</v>
      </c>
      <c r="B26" s="162">
        <v>1.0820000000000001</v>
      </c>
      <c r="C26" s="162">
        <v>1.0820000000000001</v>
      </c>
      <c r="D26" s="162">
        <v>1.0820000000000001</v>
      </c>
      <c r="E26" s="162">
        <v>1.0820000000000001</v>
      </c>
      <c r="F26" s="163" t="s">
        <v>111</v>
      </c>
    </row>
    <row r="27" spans="1:6" ht="21.9" customHeight="1" x14ac:dyDescent="0.35">
      <c r="A27" s="161"/>
      <c r="B27" s="162"/>
      <c r="C27" s="162"/>
      <c r="D27" s="162"/>
      <c r="E27" s="162"/>
      <c r="F27" s="165"/>
    </row>
    <row r="28" spans="1:6" ht="21.9" customHeight="1" x14ac:dyDescent="0.35">
      <c r="A28" s="161"/>
      <c r="B28" s="162"/>
      <c r="C28" s="162"/>
      <c r="D28" s="162"/>
      <c r="E28" s="162"/>
      <c r="F28" s="165"/>
    </row>
    <row r="29" spans="1:6" ht="21.9" customHeight="1" x14ac:dyDescent="0.35">
      <c r="A29" s="161"/>
      <c r="B29" s="162"/>
      <c r="C29" s="162"/>
      <c r="D29" s="162"/>
      <c r="E29" s="162"/>
      <c r="F29" s="165"/>
    </row>
    <row r="30" spans="1:6" ht="21.9" customHeight="1" x14ac:dyDescent="0.35">
      <c r="A30" s="161"/>
      <c r="B30" s="162"/>
      <c r="C30" s="162"/>
      <c r="D30" s="162"/>
      <c r="E30" s="162"/>
      <c r="F30" s="165"/>
    </row>
    <row r="31" spans="1:6" ht="21.9" customHeight="1" x14ac:dyDescent="0.35">
      <c r="A31" s="161"/>
      <c r="B31" s="162"/>
      <c r="C31" s="162"/>
      <c r="D31" s="162"/>
      <c r="E31" s="162"/>
      <c r="F31" s="165"/>
    </row>
    <row r="32" spans="1:6" ht="21.9" customHeight="1" x14ac:dyDescent="0.35">
      <c r="A32" s="161"/>
      <c r="B32" s="162"/>
      <c r="C32" s="162"/>
      <c r="D32" s="162"/>
      <c r="E32" s="162"/>
      <c r="F32" s="165"/>
    </row>
    <row r="33" spans="1:6" ht="21.9" customHeight="1" x14ac:dyDescent="0.35">
      <c r="A33" s="161"/>
      <c r="B33" s="162"/>
      <c r="C33" s="162"/>
      <c r="D33" s="162"/>
      <c r="E33" s="162"/>
      <c r="F33" s="165"/>
    </row>
    <row r="34" spans="1:6" ht="21.9" customHeight="1" x14ac:dyDescent="0.35">
      <c r="A34" s="161"/>
      <c r="B34" s="162"/>
      <c r="C34" s="162"/>
      <c r="D34" s="162"/>
      <c r="E34" s="162"/>
      <c r="F34" s="165"/>
    </row>
    <row r="35" spans="1:6" ht="21.9" customHeight="1" x14ac:dyDescent="0.35">
      <c r="A35" s="161"/>
      <c r="B35" s="162"/>
      <c r="C35" s="162"/>
      <c r="D35" s="162"/>
      <c r="E35" s="162"/>
      <c r="F35" s="165"/>
    </row>
    <row r="36" spans="1:6" ht="21.9" customHeight="1" x14ac:dyDescent="0.35">
      <c r="A36" s="161"/>
      <c r="B36" s="162"/>
      <c r="C36" s="162"/>
      <c r="D36" s="162"/>
      <c r="E36" s="162"/>
      <c r="F36" s="165"/>
    </row>
    <row r="37" spans="1:6" ht="21.9" customHeight="1" x14ac:dyDescent="0.35">
      <c r="A37" s="161"/>
      <c r="B37" s="162"/>
      <c r="C37" s="162"/>
      <c r="D37" s="162"/>
      <c r="E37" s="162"/>
      <c r="F37" s="165"/>
    </row>
    <row r="38" spans="1:6" ht="21.9" customHeight="1" x14ac:dyDescent="0.35">
      <c r="A38" s="161"/>
      <c r="B38" s="162"/>
      <c r="C38" s="162"/>
      <c r="D38" s="162"/>
      <c r="E38" s="162"/>
      <c r="F38" s="165"/>
    </row>
    <row r="39" spans="1:6" ht="21.9" customHeight="1" x14ac:dyDescent="0.35">
      <c r="A39" s="161"/>
      <c r="B39" s="162"/>
      <c r="C39" s="162"/>
      <c r="D39" s="162"/>
      <c r="E39" s="162"/>
      <c r="F39" s="165"/>
    </row>
    <row r="40" spans="1:6" ht="21.9" customHeight="1" x14ac:dyDescent="0.35">
      <c r="A40" s="161"/>
      <c r="B40" s="162"/>
      <c r="C40" s="162"/>
      <c r="D40" s="162"/>
      <c r="E40" s="162"/>
      <c r="F40" s="165"/>
    </row>
    <row r="41" spans="1:6" ht="21.9" customHeight="1" x14ac:dyDescent="0.35">
      <c r="A41" s="161"/>
      <c r="B41" s="162"/>
      <c r="C41" s="162"/>
      <c r="D41" s="162"/>
      <c r="E41" s="162"/>
      <c r="F41" s="165"/>
    </row>
    <row r="42" spans="1:6" ht="21.9" customHeight="1" x14ac:dyDescent="0.35">
      <c r="A42" s="161"/>
      <c r="B42" s="162"/>
      <c r="C42" s="162"/>
      <c r="D42" s="162"/>
      <c r="E42" s="162"/>
      <c r="F42" s="165"/>
    </row>
    <row r="43" spans="1:6" ht="21.9" customHeight="1" x14ac:dyDescent="0.35">
      <c r="A43" s="161"/>
      <c r="B43" s="162"/>
      <c r="C43" s="162"/>
      <c r="D43" s="162"/>
      <c r="E43" s="162"/>
      <c r="F43" s="165"/>
    </row>
    <row r="44" spans="1:6" ht="21.9" customHeight="1" x14ac:dyDescent="0.35">
      <c r="A44" s="161"/>
      <c r="B44" s="162"/>
      <c r="C44" s="162"/>
      <c r="D44" s="162"/>
      <c r="E44" s="162"/>
      <c r="F44" s="165"/>
    </row>
    <row r="45" spans="1:6" ht="21.9" customHeight="1" x14ac:dyDescent="0.35">
      <c r="A45" s="161"/>
      <c r="B45" s="162"/>
      <c r="C45" s="162"/>
      <c r="D45" s="162"/>
      <c r="E45" s="162"/>
      <c r="F45" s="165"/>
    </row>
    <row r="46" spans="1:6" ht="21.9" customHeight="1" x14ac:dyDescent="0.35">
      <c r="A46" s="161"/>
      <c r="B46" s="162"/>
      <c r="C46" s="162"/>
      <c r="D46" s="162"/>
      <c r="E46" s="162"/>
      <c r="F46" s="165"/>
    </row>
    <row r="47" spans="1:6" ht="21.9" customHeight="1" x14ac:dyDescent="0.35">
      <c r="A47" s="161"/>
      <c r="B47" s="162"/>
      <c r="C47" s="162"/>
      <c r="D47" s="162"/>
      <c r="E47" s="162"/>
      <c r="F47" s="165"/>
    </row>
    <row r="48" spans="1:6" ht="21.9" customHeight="1" x14ac:dyDescent="0.35">
      <c r="A48" s="161"/>
      <c r="B48" s="162"/>
      <c r="C48" s="162"/>
      <c r="D48" s="162"/>
      <c r="E48" s="162"/>
      <c r="F48" s="165"/>
    </row>
    <row r="49" spans="1:6" ht="21.9" customHeight="1" x14ac:dyDescent="0.35">
      <c r="A49" s="161"/>
      <c r="B49" s="162"/>
      <c r="C49" s="162"/>
      <c r="D49" s="162"/>
      <c r="E49" s="162"/>
      <c r="F49" s="165"/>
    </row>
    <row r="50" spans="1:6" ht="21.9" customHeight="1" x14ac:dyDescent="0.35">
      <c r="A50" s="161"/>
      <c r="B50" s="162"/>
      <c r="C50" s="162"/>
      <c r="D50" s="162"/>
      <c r="E50" s="162"/>
      <c r="F50" s="165"/>
    </row>
    <row r="51" spans="1:6" ht="21.9" customHeight="1" x14ac:dyDescent="0.35">
      <c r="A51" s="161"/>
      <c r="B51" s="162"/>
      <c r="C51" s="162"/>
      <c r="D51" s="162"/>
      <c r="E51" s="162"/>
      <c r="F51" s="165"/>
    </row>
    <row r="52" spans="1:6" ht="21.9" customHeight="1" x14ac:dyDescent="0.35">
      <c r="A52" s="161"/>
      <c r="B52" s="162"/>
      <c r="C52" s="162"/>
      <c r="D52" s="162"/>
      <c r="E52" s="162"/>
      <c r="F52" s="165"/>
    </row>
    <row r="53" spans="1:6" ht="21.9" customHeight="1" x14ac:dyDescent="0.35">
      <c r="A53" s="161"/>
      <c r="B53" s="162"/>
      <c r="C53" s="162"/>
      <c r="D53" s="162"/>
      <c r="E53" s="162"/>
      <c r="F53" s="165"/>
    </row>
    <row r="54" spans="1:6" ht="21.9" customHeight="1" x14ac:dyDescent="0.35">
      <c r="A54" s="161"/>
      <c r="B54" s="162"/>
      <c r="C54" s="162"/>
      <c r="D54" s="162"/>
      <c r="E54" s="162"/>
      <c r="F54" s="165"/>
    </row>
    <row r="55" spans="1:6" ht="21.9" customHeight="1" x14ac:dyDescent="0.35">
      <c r="A55" s="161"/>
      <c r="B55" s="162"/>
      <c r="C55" s="162"/>
      <c r="D55" s="162"/>
      <c r="E55" s="162"/>
      <c r="F55" s="165"/>
    </row>
    <row r="56" spans="1:6" ht="21.9" customHeight="1" x14ac:dyDescent="0.35">
      <c r="A56" s="161"/>
      <c r="B56" s="162"/>
      <c r="C56" s="162"/>
      <c r="D56" s="162"/>
      <c r="E56" s="162"/>
      <c r="F56" s="165"/>
    </row>
    <row r="57" spans="1:6" ht="21.9" customHeight="1" x14ac:dyDescent="0.35">
      <c r="A57" s="161"/>
      <c r="B57" s="162"/>
      <c r="C57" s="162"/>
      <c r="D57" s="162"/>
      <c r="E57" s="162"/>
      <c r="F57" s="165"/>
    </row>
    <row r="58" spans="1:6" ht="21.9" customHeight="1" x14ac:dyDescent="0.35">
      <c r="A58" s="161"/>
      <c r="B58" s="162"/>
      <c r="C58" s="162"/>
      <c r="D58" s="162"/>
      <c r="E58" s="162"/>
      <c r="F58" s="165"/>
    </row>
    <row r="59" spans="1:6" ht="21.9" customHeight="1" x14ac:dyDescent="0.35">
      <c r="A59" s="161"/>
      <c r="B59" s="162"/>
      <c r="C59" s="162"/>
      <c r="D59" s="162"/>
      <c r="E59" s="162"/>
      <c r="F59" s="165"/>
    </row>
    <row r="60" spans="1:6" ht="21.9" customHeight="1" x14ac:dyDescent="0.35">
      <c r="A60" s="161"/>
      <c r="B60" s="162"/>
      <c r="C60" s="162"/>
      <c r="D60" s="162"/>
      <c r="E60" s="162"/>
      <c r="F60" s="165"/>
    </row>
    <row r="61" spans="1:6" ht="21.9" customHeight="1" x14ac:dyDescent="0.35">
      <c r="A61" s="161"/>
      <c r="B61" s="162"/>
      <c r="C61" s="162"/>
      <c r="D61" s="162"/>
      <c r="E61" s="162"/>
      <c r="F61" s="165"/>
    </row>
    <row r="62" spans="1:6" ht="21.9" customHeight="1" x14ac:dyDescent="0.35">
      <c r="A62" s="161"/>
      <c r="B62" s="162"/>
      <c r="C62" s="162"/>
      <c r="D62" s="162"/>
      <c r="E62" s="162"/>
      <c r="F62" s="165"/>
    </row>
    <row r="63" spans="1:6" ht="21.9" customHeight="1" x14ac:dyDescent="0.35">
      <c r="A63" s="161"/>
      <c r="B63" s="162"/>
      <c r="C63" s="162"/>
      <c r="D63" s="162"/>
      <c r="E63" s="162"/>
      <c r="F63" s="165"/>
    </row>
    <row r="64" spans="1:6" ht="21.9" customHeight="1" x14ac:dyDescent="0.35">
      <c r="A64" s="161"/>
      <c r="B64" s="162"/>
      <c r="C64" s="162"/>
      <c r="D64" s="162"/>
      <c r="E64" s="162"/>
      <c r="F64" s="165"/>
    </row>
    <row r="65" spans="1:6" ht="21.9" customHeight="1" x14ac:dyDescent="0.35">
      <c r="A65" s="161"/>
      <c r="B65" s="162"/>
      <c r="C65" s="162"/>
      <c r="D65" s="162"/>
      <c r="E65" s="162"/>
      <c r="F65" s="165"/>
    </row>
    <row r="66" spans="1:6" ht="21.9" customHeight="1" x14ac:dyDescent="0.35">
      <c r="A66" s="161"/>
      <c r="B66" s="162"/>
      <c r="C66" s="162"/>
      <c r="D66" s="162"/>
      <c r="E66" s="162"/>
      <c r="F66" s="165"/>
    </row>
    <row r="67" spans="1:6" ht="21.9" customHeight="1" x14ac:dyDescent="0.35">
      <c r="A67" s="161"/>
      <c r="B67" s="162"/>
      <c r="C67" s="162"/>
      <c r="D67" s="162"/>
      <c r="E67" s="162"/>
      <c r="F67" s="165"/>
    </row>
    <row r="68" spans="1:6" ht="21.9" customHeight="1" x14ac:dyDescent="0.35">
      <c r="A68" s="161"/>
      <c r="B68" s="162"/>
      <c r="C68" s="162"/>
      <c r="D68" s="162"/>
      <c r="E68" s="162"/>
      <c r="F68" s="165"/>
    </row>
    <row r="69" spans="1:6" ht="21.9" customHeight="1" x14ac:dyDescent="0.35">
      <c r="A69" s="161"/>
      <c r="B69" s="162"/>
      <c r="C69" s="162"/>
      <c r="D69" s="162"/>
      <c r="E69" s="162"/>
      <c r="F69" s="165"/>
    </row>
    <row r="70" spans="1:6" ht="21.9" customHeight="1" x14ac:dyDescent="0.35">
      <c r="A70" s="161"/>
      <c r="B70" s="162"/>
      <c r="C70" s="162"/>
      <c r="D70" s="162"/>
      <c r="E70" s="162"/>
      <c r="F70" s="165"/>
    </row>
    <row r="71" spans="1:6" ht="21.9" customHeight="1" x14ac:dyDescent="0.35">
      <c r="A71" s="161"/>
      <c r="B71" s="162"/>
      <c r="C71" s="162"/>
      <c r="D71" s="162"/>
      <c r="E71" s="162"/>
      <c r="F71" s="165"/>
    </row>
    <row r="72" spans="1:6" ht="21.9" customHeight="1" x14ac:dyDescent="0.35">
      <c r="A72" s="161"/>
      <c r="B72" s="162"/>
      <c r="C72" s="162"/>
      <c r="D72" s="162"/>
      <c r="E72" s="162"/>
      <c r="F72" s="165"/>
    </row>
    <row r="73" spans="1:6" ht="21.9" customHeight="1" x14ac:dyDescent="0.35">
      <c r="A73" s="161"/>
      <c r="B73" s="162"/>
      <c r="C73" s="162"/>
      <c r="D73" s="162"/>
      <c r="E73" s="162"/>
      <c r="F73" s="165"/>
    </row>
    <row r="74" spans="1:6" ht="21.9" customHeight="1" x14ac:dyDescent="0.35">
      <c r="A74" s="161"/>
      <c r="B74" s="162"/>
      <c r="C74" s="162"/>
      <c r="D74" s="162"/>
      <c r="E74" s="162"/>
      <c r="F74" s="165"/>
    </row>
    <row r="75" spans="1:6" ht="21.9" customHeight="1" x14ac:dyDescent="0.35">
      <c r="A75" s="161"/>
      <c r="B75" s="162"/>
      <c r="C75" s="162"/>
      <c r="D75" s="162"/>
      <c r="E75" s="162"/>
      <c r="F75" s="165"/>
    </row>
    <row r="76" spans="1:6" ht="21.9" customHeight="1" x14ac:dyDescent="0.35">
      <c r="A76" s="161"/>
      <c r="B76" s="162"/>
      <c r="C76" s="162"/>
      <c r="D76" s="162"/>
      <c r="E76" s="162"/>
      <c r="F76" s="165"/>
    </row>
    <row r="77" spans="1:6" ht="21.9" customHeight="1" x14ac:dyDescent="0.35">
      <c r="A77" s="161"/>
      <c r="B77" s="162"/>
      <c r="C77" s="162"/>
      <c r="D77" s="162"/>
      <c r="E77" s="162"/>
      <c r="F77" s="165"/>
    </row>
    <row r="78" spans="1:6" ht="21.9" customHeight="1" x14ac:dyDescent="0.35">
      <c r="A78" s="161"/>
      <c r="B78" s="162"/>
      <c r="C78" s="162"/>
      <c r="D78" s="162"/>
      <c r="E78" s="162"/>
      <c r="F78" s="165"/>
    </row>
    <row r="79" spans="1:6" ht="21.9" customHeight="1" x14ac:dyDescent="0.35">
      <c r="A79" s="161"/>
      <c r="B79" s="162"/>
      <c r="C79" s="162"/>
      <c r="D79" s="162"/>
      <c r="E79" s="162"/>
      <c r="F79" s="165"/>
    </row>
    <row r="80" spans="1:6" ht="21.9" customHeight="1" x14ac:dyDescent="0.35">
      <c r="A80" s="161"/>
      <c r="B80" s="162"/>
      <c r="C80" s="162"/>
      <c r="D80" s="162"/>
      <c r="E80" s="162"/>
      <c r="F80" s="165"/>
    </row>
    <row r="81" spans="1:6" ht="21.9" customHeight="1" x14ac:dyDescent="0.35">
      <c r="A81" s="161"/>
      <c r="B81" s="162"/>
      <c r="C81" s="162"/>
      <c r="D81" s="162"/>
      <c r="E81" s="162"/>
      <c r="F81" s="165"/>
    </row>
    <row r="82" spans="1:6" x14ac:dyDescent="0.35">
      <c r="A82" s="164"/>
      <c r="B82" s="164"/>
      <c r="C82" s="164"/>
      <c r="D82" s="164"/>
      <c r="E82" s="164"/>
      <c r="F82" s="164"/>
    </row>
    <row r="83" spans="1:6" ht="21.9" customHeight="1" x14ac:dyDescent="0.35">
      <c r="A83" s="265" t="s">
        <v>280</v>
      </c>
      <c r="B83" s="266"/>
      <c r="C83" s="266"/>
      <c r="D83" s="266"/>
      <c r="E83" s="266"/>
      <c r="F83" s="267"/>
    </row>
    <row r="84" spans="1:6" ht="21.9" customHeight="1" x14ac:dyDescent="0.35">
      <c r="A84" s="265" t="s">
        <v>283</v>
      </c>
      <c r="B84" s="266"/>
      <c r="C84" s="266"/>
      <c r="D84" s="266"/>
      <c r="E84" s="266"/>
      <c r="F84" s="267"/>
    </row>
    <row r="85" spans="1:6" ht="21.9" customHeight="1" x14ac:dyDescent="0.35">
      <c r="A85" s="155" t="s">
        <v>282</v>
      </c>
      <c r="B85" s="155" t="s">
        <v>272</v>
      </c>
      <c r="C85" s="155" t="s">
        <v>273</v>
      </c>
      <c r="D85" s="155" t="s">
        <v>274</v>
      </c>
      <c r="E85" s="155" t="s">
        <v>275</v>
      </c>
      <c r="F85" s="155" t="s">
        <v>279</v>
      </c>
    </row>
    <row r="86" spans="1:6" ht="21.9" customHeight="1" x14ac:dyDescent="0.35">
      <c r="A86" s="161" t="s">
        <v>113</v>
      </c>
      <c r="B86" s="162">
        <v>0.91600000000000004</v>
      </c>
      <c r="C86" s="162">
        <v>0.92700000000000005</v>
      </c>
      <c r="D86" s="162">
        <v>0.91600000000000004</v>
      </c>
      <c r="E86" s="162">
        <v>0.92</v>
      </c>
      <c r="F86" s="163" t="s">
        <v>112</v>
      </c>
    </row>
    <row r="87" spans="1:6" ht="21.9" customHeight="1" x14ac:dyDescent="0.35">
      <c r="A87" s="161"/>
      <c r="B87" s="162"/>
      <c r="C87" s="162"/>
      <c r="D87" s="162"/>
      <c r="E87" s="162"/>
      <c r="F87" s="165"/>
    </row>
    <row r="88" spans="1:6" ht="21.9" customHeight="1" x14ac:dyDescent="0.35">
      <c r="A88" s="161"/>
      <c r="B88" s="162"/>
      <c r="C88" s="162"/>
      <c r="D88" s="162"/>
      <c r="E88" s="162"/>
      <c r="F88" s="165"/>
    </row>
    <row r="89" spans="1:6" ht="21.9" customHeight="1" x14ac:dyDescent="0.35">
      <c r="A89" s="161"/>
      <c r="B89" s="162"/>
      <c r="C89" s="162"/>
      <c r="D89" s="162"/>
      <c r="E89" s="162"/>
      <c r="F89" s="165"/>
    </row>
    <row r="90" spans="1:6" ht="21.9" customHeight="1" x14ac:dyDescent="0.35">
      <c r="A90" s="161"/>
      <c r="B90" s="162"/>
      <c r="C90" s="162"/>
      <c r="D90" s="162"/>
      <c r="E90" s="162"/>
      <c r="F90" s="165"/>
    </row>
    <row r="91" spans="1:6" ht="21.9" customHeight="1" x14ac:dyDescent="0.35">
      <c r="A91" s="161"/>
      <c r="B91" s="162"/>
      <c r="C91" s="162"/>
      <c r="D91" s="162"/>
      <c r="E91" s="162"/>
      <c r="F91" s="165"/>
    </row>
    <row r="92" spans="1:6" ht="21.9" customHeight="1" x14ac:dyDescent="0.35">
      <c r="A92" s="161"/>
      <c r="B92" s="162"/>
      <c r="C92" s="162"/>
      <c r="D92" s="162"/>
      <c r="E92" s="162"/>
      <c r="F92" s="165"/>
    </row>
    <row r="93" spans="1:6" ht="21.9" customHeight="1" x14ac:dyDescent="0.35">
      <c r="A93" s="161"/>
      <c r="B93" s="162"/>
      <c r="C93" s="162"/>
      <c r="D93" s="162"/>
      <c r="E93" s="162"/>
      <c r="F93" s="165"/>
    </row>
    <row r="94" spans="1:6" ht="21.9" customHeight="1" x14ac:dyDescent="0.35">
      <c r="A94" s="161"/>
      <c r="B94" s="162"/>
      <c r="C94" s="162"/>
      <c r="D94" s="162"/>
      <c r="E94" s="162"/>
      <c r="F94" s="165"/>
    </row>
    <row r="95" spans="1:6" ht="21.9" customHeight="1" x14ac:dyDescent="0.35">
      <c r="A95" s="161"/>
      <c r="B95" s="162"/>
      <c r="C95" s="162"/>
      <c r="D95" s="162"/>
      <c r="E95" s="162"/>
      <c r="F95" s="165"/>
    </row>
    <row r="96" spans="1:6" ht="21.9" customHeight="1" x14ac:dyDescent="0.35">
      <c r="A96" s="161"/>
      <c r="B96" s="162"/>
      <c r="C96" s="162"/>
      <c r="D96" s="162"/>
      <c r="E96" s="162"/>
      <c r="F96" s="165"/>
    </row>
    <row r="97" spans="1:6" ht="21.9" customHeight="1" x14ac:dyDescent="0.35">
      <c r="A97" s="161"/>
      <c r="B97" s="162"/>
      <c r="C97" s="162"/>
      <c r="D97" s="162"/>
      <c r="E97" s="162"/>
      <c r="F97" s="165"/>
    </row>
    <row r="98" spans="1:6" ht="21.9" customHeight="1" x14ac:dyDescent="0.35">
      <c r="A98" s="161"/>
      <c r="B98" s="162"/>
      <c r="C98" s="162"/>
      <c r="D98" s="162"/>
      <c r="E98" s="162"/>
      <c r="F98" s="165"/>
    </row>
    <row r="99" spans="1:6" ht="21.9" customHeight="1" x14ac:dyDescent="0.35">
      <c r="A99" s="161"/>
      <c r="B99" s="162"/>
      <c r="C99" s="162"/>
      <c r="D99" s="162"/>
      <c r="E99" s="162"/>
      <c r="F99" s="165"/>
    </row>
    <row r="100" spans="1:6" ht="21.9" customHeight="1" x14ac:dyDescent="0.35">
      <c r="A100" s="161"/>
      <c r="B100" s="162"/>
      <c r="C100" s="162"/>
      <c r="D100" s="162"/>
      <c r="E100" s="162"/>
      <c r="F100" s="165"/>
    </row>
    <row r="101" spans="1:6" ht="21.9" customHeight="1" x14ac:dyDescent="0.35">
      <c r="A101" s="161"/>
      <c r="B101" s="162"/>
      <c r="C101" s="162"/>
      <c r="D101" s="162"/>
      <c r="E101" s="162"/>
      <c r="F101" s="165"/>
    </row>
    <row r="102" spans="1:6" ht="21.9" customHeight="1" x14ac:dyDescent="0.35">
      <c r="A102" s="161"/>
      <c r="B102" s="162"/>
      <c r="C102" s="162"/>
      <c r="D102" s="162"/>
      <c r="E102" s="162"/>
      <c r="F102" s="165"/>
    </row>
    <row r="103" spans="1:6" ht="21.9" customHeight="1" x14ac:dyDescent="0.35">
      <c r="A103" s="161"/>
      <c r="B103" s="162"/>
      <c r="C103" s="162"/>
      <c r="D103" s="162"/>
      <c r="E103" s="162"/>
      <c r="F103" s="165"/>
    </row>
    <row r="104" spans="1:6" ht="21.9" customHeight="1" x14ac:dyDescent="0.35">
      <c r="A104" s="161"/>
      <c r="B104" s="162"/>
      <c r="C104" s="162"/>
      <c r="D104" s="162"/>
      <c r="E104" s="162"/>
      <c r="F104" s="165"/>
    </row>
    <row r="105" spans="1:6" ht="21.9" customHeight="1" x14ac:dyDescent="0.35">
      <c r="A105" s="161"/>
      <c r="B105" s="162"/>
      <c r="C105" s="162"/>
      <c r="D105" s="162"/>
      <c r="E105" s="162"/>
      <c r="F105" s="165"/>
    </row>
    <row r="106" spans="1:6" ht="21.9" customHeight="1" x14ac:dyDescent="0.35">
      <c r="A106" s="161"/>
      <c r="B106" s="162"/>
      <c r="C106" s="162"/>
      <c r="D106" s="162"/>
      <c r="E106" s="162"/>
      <c r="F106" s="165"/>
    </row>
    <row r="107" spans="1:6" ht="21.9" customHeight="1" x14ac:dyDescent="0.35">
      <c r="A107" s="161"/>
      <c r="B107" s="162"/>
      <c r="C107" s="162"/>
      <c r="D107" s="162"/>
      <c r="E107" s="162"/>
      <c r="F107" s="165"/>
    </row>
    <row r="108" spans="1:6" ht="21.9" customHeight="1" x14ac:dyDescent="0.35">
      <c r="A108" s="161"/>
      <c r="B108" s="162"/>
      <c r="C108" s="162"/>
      <c r="D108" s="162"/>
      <c r="E108" s="162"/>
      <c r="F108" s="165"/>
    </row>
    <row r="109" spans="1:6" ht="21.9" customHeight="1" x14ac:dyDescent="0.35">
      <c r="A109" s="161"/>
      <c r="B109" s="162"/>
      <c r="C109" s="162"/>
      <c r="D109" s="162"/>
      <c r="E109" s="162"/>
      <c r="F109" s="165"/>
    </row>
    <row r="110" spans="1:6" ht="21.9" customHeight="1" x14ac:dyDescent="0.35">
      <c r="A110" s="161"/>
      <c r="B110" s="162"/>
      <c r="C110" s="162"/>
      <c r="D110" s="162"/>
      <c r="E110" s="162"/>
      <c r="F110" s="165"/>
    </row>
    <row r="111" spans="1:6" ht="21.9" customHeight="1" x14ac:dyDescent="0.35">
      <c r="A111" s="161"/>
      <c r="B111" s="162"/>
      <c r="C111" s="162"/>
      <c r="D111" s="162"/>
      <c r="E111" s="162"/>
      <c r="F111" s="165"/>
    </row>
    <row r="112" spans="1:6" ht="21.9" customHeight="1" x14ac:dyDescent="0.35">
      <c r="A112" s="161"/>
      <c r="B112" s="162"/>
      <c r="C112" s="162"/>
      <c r="D112" s="162"/>
      <c r="E112" s="162"/>
      <c r="F112" s="165"/>
    </row>
    <row r="113" spans="1:6" ht="21.9" customHeight="1" x14ac:dyDescent="0.35">
      <c r="A113" s="161"/>
      <c r="B113" s="162"/>
      <c r="C113" s="162"/>
      <c r="D113" s="162"/>
      <c r="E113" s="162"/>
      <c r="F113" s="165"/>
    </row>
    <row r="114" spans="1:6" ht="21.9" customHeight="1" x14ac:dyDescent="0.35">
      <c r="A114" s="161"/>
      <c r="B114" s="162"/>
      <c r="C114" s="162"/>
      <c r="D114" s="162"/>
      <c r="E114" s="162"/>
      <c r="F114" s="165"/>
    </row>
    <row r="115" spans="1:6" ht="21.9" customHeight="1" x14ac:dyDescent="0.35">
      <c r="A115" s="161"/>
      <c r="B115" s="162"/>
      <c r="C115" s="162"/>
      <c r="D115" s="162"/>
      <c r="E115" s="162"/>
      <c r="F115" s="165"/>
    </row>
    <row r="116" spans="1:6" ht="21.9" customHeight="1" x14ac:dyDescent="0.35">
      <c r="A116" s="161"/>
      <c r="B116" s="162"/>
      <c r="C116" s="162"/>
      <c r="D116" s="162"/>
      <c r="E116" s="162"/>
      <c r="F116" s="165"/>
    </row>
    <row r="117" spans="1:6" ht="21.9" customHeight="1" x14ac:dyDescent="0.35">
      <c r="A117" s="161"/>
      <c r="B117" s="162"/>
      <c r="C117" s="162"/>
      <c r="D117" s="162"/>
      <c r="E117" s="162"/>
      <c r="F117" s="165"/>
    </row>
    <row r="118" spans="1:6" ht="21.9" customHeight="1" x14ac:dyDescent="0.35">
      <c r="A118" s="161"/>
      <c r="B118" s="162"/>
      <c r="C118" s="162"/>
      <c r="D118" s="162"/>
      <c r="E118" s="162"/>
      <c r="F118" s="165"/>
    </row>
    <row r="119" spans="1:6" ht="21.9" customHeight="1" x14ac:dyDescent="0.35">
      <c r="A119" s="161"/>
      <c r="B119" s="162"/>
      <c r="C119" s="162"/>
      <c r="D119" s="162"/>
      <c r="E119" s="162"/>
      <c r="F119" s="165"/>
    </row>
    <row r="120" spans="1:6" ht="21.9" customHeight="1" x14ac:dyDescent="0.35">
      <c r="A120" s="161"/>
      <c r="B120" s="162"/>
      <c r="C120" s="162"/>
      <c r="D120" s="162"/>
      <c r="E120" s="162"/>
      <c r="F120" s="165"/>
    </row>
    <row r="122" spans="1:6" ht="12.75" customHeight="1" x14ac:dyDescent="0.35"/>
    <row r="123" spans="1:6" ht="12.75" customHeight="1" x14ac:dyDescent="0.35"/>
    <row r="124" spans="1:6" x14ac:dyDescent="0.35">
      <c r="A124" s="57" t="s">
        <v>284</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firstHeader>&amp;L&amp;"Trebuchet MS,Regular"
&amp;"Trebuchet MS,Bold"Annex 5&amp;"Trebuchet MS,Regular" – Schedule of Line Loss Factors</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70" zoomScaleNormal="100" zoomScaleSheetLayoutView="100" workbookViewId="0">
      <selection activeCell="H18" sqref="H18"/>
    </sheetView>
  </sheetViews>
  <sheetFormatPr defaultColWidth="9.109375" defaultRowHeight="27.75" customHeight="1" x14ac:dyDescent="0.35"/>
  <cols>
    <col min="1" max="2" width="16" style="97" customWidth="1"/>
    <col min="3" max="3" width="6.33203125" style="97" bestFit="1" customWidth="1"/>
    <col min="4" max="4" width="20.6640625" style="97" customWidth="1"/>
    <col min="5" max="5" width="16.44140625" style="111" customWidth="1"/>
    <col min="6" max="6" width="6.33203125" style="111" bestFit="1" customWidth="1"/>
    <col min="7" max="7" width="20.6640625" style="97" customWidth="1"/>
    <col min="8" max="8" width="50.5546875" style="111" customWidth="1"/>
    <col min="9" max="10" width="15.5546875" style="111" customWidth="1"/>
    <col min="11" max="11" width="15.5546875" style="112" customWidth="1"/>
    <col min="12" max="13" width="15.5546875" style="113" customWidth="1"/>
    <col min="14" max="16" width="15.5546875" style="97" customWidth="1"/>
    <col min="17" max="18" width="13.6640625" style="97" customWidth="1"/>
    <col min="19" max="19" width="15.5546875" style="97" customWidth="1"/>
    <col min="20" max="16384" width="9.109375" style="97"/>
  </cols>
  <sheetData>
    <row r="1" spans="1:16" ht="14.4" x14ac:dyDescent="0.25">
      <c r="A1" s="96" t="s">
        <v>30</v>
      </c>
      <c r="B1" s="96"/>
      <c r="C1" s="213" t="s">
        <v>285</v>
      </c>
      <c r="D1" s="213"/>
      <c r="E1" s="213"/>
      <c r="F1" s="213"/>
      <c r="G1" s="213"/>
      <c r="H1" s="213"/>
      <c r="I1" s="213"/>
      <c r="J1" s="213"/>
      <c r="K1" s="213"/>
      <c r="L1" s="213"/>
      <c r="M1" s="213"/>
      <c r="N1" s="213"/>
      <c r="O1" s="213"/>
      <c r="P1" s="213"/>
    </row>
    <row r="2" spans="1:16" ht="27.75" customHeight="1" x14ac:dyDescent="0.25">
      <c r="A2" s="233" t="s">
        <v>286</v>
      </c>
      <c r="B2" s="234"/>
      <c r="C2" s="234"/>
      <c r="D2" s="234"/>
      <c r="E2" s="234"/>
      <c r="F2" s="234"/>
      <c r="G2" s="234"/>
      <c r="H2" s="234"/>
      <c r="I2" s="234"/>
      <c r="J2" s="234"/>
      <c r="K2" s="234"/>
      <c r="L2" s="234"/>
      <c r="M2" s="234"/>
      <c r="N2" s="234"/>
      <c r="O2" s="234"/>
      <c r="P2" s="235"/>
    </row>
    <row r="3" spans="1:16" ht="17.25" customHeight="1" x14ac:dyDescent="0.35">
      <c r="A3" s="96"/>
      <c r="B3" s="96"/>
      <c r="C3" s="96"/>
      <c r="D3" s="96"/>
    </row>
    <row r="4" spans="1:16" s="98" customFormat="1" ht="25.5" customHeight="1" x14ac:dyDescent="0.25">
      <c r="A4" s="233" t="str">
        <f>Overview!B4&amp; " - Effective from "&amp;Overview!D4&amp;" - "&amp;Overview!E4&amp;" new designated EHV charges"</f>
        <v>Eclipse Power Distribution Limited - GSP F - Effective from 1 April 2025 - Final new designated EHV charges</v>
      </c>
      <c r="B4" s="234"/>
      <c r="C4" s="234"/>
      <c r="D4" s="234"/>
      <c r="E4" s="234"/>
      <c r="F4" s="234"/>
      <c r="G4" s="234"/>
      <c r="H4" s="234"/>
      <c r="I4" s="234"/>
      <c r="J4" s="234"/>
      <c r="K4" s="234"/>
      <c r="L4" s="234"/>
      <c r="M4" s="234"/>
      <c r="N4" s="234"/>
      <c r="O4" s="234"/>
      <c r="P4" s="235"/>
    </row>
    <row r="5" spans="1:16" ht="69.75" customHeight="1" x14ac:dyDescent="0.25">
      <c r="A5" s="77" t="s">
        <v>287</v>
      </c>
      <c r="B5" s="77" t="s">
        <v>96</v>
      </c>
      <c r="C5" s="77" t="s">
        <v>97</v>
      </c>
      <c r="D5" s="77" t="s">
        <v>98</v>
      </c>
      <c r="E5" s="77" t="s">
        <v>117</v>
      </c>
      <c r="F5" s="77" t="s">
        <v>97</v>
      </c>
      <c r="G5" s="77" t="s">
        <v>100</v>
      </c>
      <c r="H5" s="101" t="s">
        <v>101</v>
      </c>
      <c r="I5" s="101" t="str">
        <f>'Annex 2 Designated EHV charges'!I9</f>
        <v>Import
Super Red
unit charge
(p/kWh)</v>
      </c>
      <c r="J5" s="101" t="str">
        <f>'Annex 2 Designated EHV charges'!J9</f>
        <v>Import
fixed charge
(p/day)</v>
      </c>
      <c r="K5" s="101" t="str">
        <f>'Annex 2 Designated EHV charges'!K9</f>
        <v>Import
capacity charge
(p/kVA/day)</v>
      </c>
      <c r="L5" s="101" t="str">
        <f>'Annex 2 Designated EHV charges'!L9</f>
        <v>Import
exceeded capacity charge
(p/kVA/day)</v>
      </c>
      <c r="M5" s="101" t="str">
        <f>'Annex 2 Designated EHV charges'!M9</f>
        <v>Export
Super Red
unit charge
(p/kWh)</v>
      </c>
      <c r="N5" s="101" t="str">
        <f>'Annex 2 Designated EHV charges'!N9</f>
        <v>Export
fixed charge
(p/day)</v>
      </c>
      <c r="O5" s="101" t="str">
        <f>'Annex 2 Designated EHV charges'!O9</f>
        <v>Export
capacity charge
(p/kVA/day)</v>
      </c>
      <c r="P5" s="101" t="str">
        <f>'Annex 2 Designated EHV charges'!P9</f>
        <v>Export
exceeded capacity charge
(p/kVA/day)</v>
      </c>
    </row>
    <row r="6" spans="1:16" ht="22.5" customHeight="1" x14ac:dyDescent="0.25">
      <c r="A6" s="166"/>
      <c r="B6" s="166"/>
      <c r="C6" s="166"/>
      <c r="D6" s="166"/>
      <c r="E6" s="167"/>
      <c r="F6" s="167"/>
      <c r="G6" s="167"/>
      <c r="H6" s="167"/>
      <c r="I6" s="168"/>
      <c r="J6" s="169"/>
      <c r="K6" s="169"/>
      <c r="L6" s="169"/>
      <c r="M6" s="170"/>
      <c r="N6" s="171"/>
      <c r="O6" s="171"/>
      <c r="P6" s="171"/>
    </row>
    <row r="7" spans="1:16" ht="22.5" customHeight="1" x14ac:dyDescent="0.25">
      <c r="A7" s="166"/>
      <c r="B7" s="166"/>
      <c r="C7" s="166"/>
      <c r="D7" s="166"/>
      <c r="E7" s="167"/>
      <c r="F7" s="167"/>
      <c r="G7" s="167"/>
      <c r="H7" s="167"/>
      <c r="I7" s="168"/>
      <c r="J7" s="169"/>
      <c r="K7" s="169"/>
      <c r="L7" s="169"/>
      <c r="M7" s="170"/>
      <c r="N7" s="171"/>
      <c r="O7" s="171"/>
      <c r="P7" s="171"/>
    </row>
    <row r="8" spans="1:16" ht="22.5" customHeight="1" x14ac:dyDescent="0.25">
      <c r="A8" s="166"/>
      <c r="B8" s="166"/>
      <c r="C8" s="166"/>
      <c r="D8" s="166"/>
      <c r="E8" s="167"/>
      <c r="F8" s="167"/>
      <c r="G8" s="167"/>
      <c r="H8" s="167"/>
      <c r="I8" s="168"/>
      <c r="J8" s="169"/>
      <c r="K8" s="169"/>
      <c r="L8" s="169"/>
      <c r="M8" s="170"/>
      <c r="N8" s="171"/>
      <c r="O8" s="171"/>
      <c r="P8" s="171"/>
    </row>
    <row r="9" spans="1:16" ht="22.5" customHeight="1" x14ac:dyDescent="0.25">
      <c r="A9" s="166"/>
      <c r="B9" s="166"/>
      <c r="C9" s="166"/>
      <c r="D9" s="166"/>
      <c r="E9" s="167"/>
      <c r="F9" s="167"/>
      <c r="G9" s="167"/>
      <c r="H9" s="167"/>
      <c r="I9" s="168"/>
      <c r="J9" s="169"/>
      <c r="K9" s="169"/>
      <c r="L9" s="169"/>
      <c r="M9" s="170"/>
      <c r="N9" s="171"/>
      <c r="O9" s="171"/>
      <c r="P9" s="171"/>
    </row>
    <row r="10" spans="1:16" ht="22.5" customHeight="1" x14ac:dyDescent="0.25">
      <c r="A10" s="166"/>
      <c r="B10" s="166"/>
      <c r="C10" s="166"/>
      <c r="D10" s="166"/>
      <c r="E10" s="167"/>
      <c r="F10" s="167"/>
      <c r="G10" s="167"/>
      <c r="H10" s="167"/>
      <c r="I10" s="168"/>
      <c r="J10" s="169"/>
      <c r="K10" s="169"/>
      <c r="L10" s="169"/>
      <c r="M10" s="170"/>
      <c r="N10" s="171"/>
      <c r="O10" s="171"/>
      <c r="P10" s="171"/>
    </row>
    <row r="11" spans="1:16" ht="22.5" customHeight="1" x14ac:dyDescent="0.25">
      <c r="A11" s="166"/>
      <c r="B11" s="166"/>
      <c r="C11" s="166"/>
      <c r="D11" s="166"/>
      <c r="E11" s="167"/>
      <c r="F11" s="167"/>
      <c r="G11" s="167"/>
      <c r="H11" s="167"/>
      <c r="I11" s="168"/>
      <c r="J11" s="169"/>
      <c r="K11" s="169"/>
      <c r="L11" s="169"/>
      <c r="M11" s="170"/>
      <c r="N11" s="171"/>
      <c r="O11" s="171"/>
      <c r="P11" s="171"/>
    </row>
    <row r="12" spans="1:16" ht="22.5" customHeight="1" x14ac:dyDescent="0.25">
      <c r="A12" s="166"/>
      <c r="B12" s="166"/>
      <c r="C12" s="166"/>
      <c r="D12" s="166"/>
      <c r="E12" s="167"/>
      <c r="F12" s="167"/>
      <c r="G12" s="167"/>
      <c r="H12" s="167"/>
      <c r="I12" s="168"/>
      <c r="J12" s="169"/>
      <c r="K12" s="169"/>
      <c r="L12" s="169"/>
      <c r="M12" s="170"/>
      <c r="N12" s="171"/>
      <c r="O12" s="171"/>
      <c r="P12" s="171"/>
    </row>
    <row r="13" spans="1:16" ht="22.5" customHeight="1" x14ac:dyDescent="0.25">
      <c r="A13" s="166"/>
      <c r="B13" s="166"/>
      <c r="C13" s="166"/>
      <c r="D13" s="166"/>
      <c r="E13" s="167"/>
      <c r="F13" s="167"/>
      <c r="G13" s="167"/>
      <c r="H13" s="167"/>
      <c r="I13" s="168"/>
      <c r="J13" s="169"/>
      <c r="K13" s="169"/>
      <c r="L13" s="169"/>
      <c r="M13" s="170"/>
      <c r="N13" s="171"/>
      <c r="O13" s="171"/>
      <c r="P13" s="171"/>
    </row>
    <row r="14" spans="1:16" ht="22.5" customHeight="1" x14ac:dyDescent="0.25">
      <c r="A14" s="166"/>
      <c r="B14" s="166"/>
      <c r="C14" s="166"/>
      <c r="D14" s="166"/>
      <c r="E14" s="167"/>
      <c r="F14" s="167"/>
      <c r="G14" s="167"/>
      <c r="H14" s="167"/>
      <c r="I14" s="168"/>
      <c r="J14" s="169"/>
      <c r="K14" s="169"/>
      <c r="L14" s="169"/>
      <c r="M14" s="170"/>
      <c r="N14" s="171"/>
      <c r="O14" s="171"/>
      <c r="P14" s="171"/>
    </row>
    <row r="15" spans="1:16" ht="22.5" customHeight="1" x14ac:dyDescent="0.25">
      <c r="A15" s="166"/>
      <c r="B15" s="166"/>
      <c r="C15" s="166"/>
      <c r="D15" s="166"/>
      <c r="E15" s="167"/>
      <c r="F15" s="167"/>
      <c r="G15" s="167"/>
      <c r="H15" s="167"/>
      <c r="I15" s="168"/>
      <c r="J15" s="169"/>
      <c r="K15" s="169"/>
      <c r="L15" s="169"/>
      <c r="M15" s="170"/>
      <c r="N15" s="171"/>
      <c r="O15" s="171"/>
      <c r="P15" s="171"/>
    </row>
    <row r="17" spans="1:18" ht="27.75" customHeight="1" x14ac:dyDescent="0.25">
      <c r="A17" s="233" t="str">
        <f>Overview!B4&amp; " - Effective from "&amp;Overview!D4&amp;" - "&amp;Overview!E4&amp;" new designated EHV line loss factors"</f>
        <v>Eclipse Power Distribution Limited - GSP F - Effective from 1 April 2025 - Final new designated EHV line loss factors</v>
      </c>
      <c r="B17" s="234"/>
      <c r="C17" s="234"/>
      <c r="D17" s="234"/>
      <c r="E17" s="234"/>
      <c r="F17" s="234"/>
      <c r="G17" s="234"/>
      <c r="H17" s="234"/>
      <c r="I17" s="234"/>
      <c r="J17" s="234"/>
      <c r="K17" s="234"/>
      <c r="L17" s="234"/>
      <c r="M17" s="234"/>
      <c r="N17" s="234"/>
      <c r="O17" s="234"/>
      <c r="P17" s="234"/>
      <c r="Q17" s="234"/>
      <c r="R17" s="235"/>
    </row>
    <row r="18" spans="1:18" ht="62.25" customHeight="1" x14ac:dyDescent="0.25">
      <c r="A18" s="77" t="s">
        <v>287</v>
      </c>
      <c r="B18" s="77" t="s">
        <v>96</v>
      </c>
      <c r="C18" s="77" t="s">
        <v>97</v>
      </c>
      <c r="D18" s="77" t="s">
        <v>98</v>
      </c>
      <c r="E18" s="77" t="s">
        <v>117</v>
      </c>
      <c r="F18" s="77" t="s">
        <v>97</v>
      </c>
      <c r="G18" s="77" t="s">
        <v>100</v>
      </c>
      <c r="H18" s="101" t="s">
        <v>101</v>
      </c>
      <c r="I18" s="172" t="s">
        <v>288</v>
      </c>
      <c r="J18" s="172" t="s">
        <v>289</v>
      </c>
      <c r="K18" s="172" t="s">
        <v>290</v>
      </c>
      <c r="L18" s="172" t="s">
        <v>291</v>
      </c>
      <c r="M18" s="172" t="s">
        <v>292</v>
      </c>
      <c r="N18" s="173" t="s">
        <v>293</v>
      </c>
      <c r="O18" s="173" t="s">
        <v>294</v>
      </c>
      <c r="P18" s="173" t="s">
        <v>295</v>
      </c>
      <c r="Q18" s="173" t="s">
        <v>296</v>
      </c>
      <c r="R18" s="173" t="s">
        <v>297</v>
      </c>
    </row>
    <row r="19" spans="1:18" ht="22.5" customHeight="1" x14ac:dyDescent="0.25">
      <c r="A19" s="166"/>
      <c r="B19" s="166"/>
      <c r="C19" s="166"/>
      <c r="D19" s="166"/>
      <c r="E19" s="167"/>
      <c r="F19" s="174"/>
      <c r="G19" s="174"/>
      <c r="H19" s="174"/>
      <c r="I19" s="175"/>
      <c r="J19" s="175"/>
      <c r="K19" s="176"/>
      <c r="L19" s="177"/>
      <c r="M19" s="177"/>
      <c r="N19" s="178"/>
      <c r="O19" s="178"/>
      <c r="P19" s="178"/>
      <c r="Q19" s="178"/>
      <c r="R19" s="178"/>
    </row>
    <row r="20" spans="1:18" ht="22.5" customHeight="1" x14ac:dyDescent="0.25">
      <c r="A20" s="166"/>
      <c r="B20" s="166"/>
      <c r="C20" s="166"/>
      <c r="D20" s="166"/>
      <c r="E20" s="167"/>
      <c r="F20" s="174"/>
      <c r="G20" s="174"/>
      <c r="H20" s="174"/>
      <c r="I20" s="175"/>
      <c r="J20" s="175"/>
      <c r="K20" s="176"/>
      <c r="L20" s="177"/>
      <c r="M20" s="177"/>
      <c r="N20" s="178"/>
      <c r="O20" s="178"/>
      <c r="P20" s="178"/>
      <c r="Q20" s="178"/>
      <c r="R20" s="178"/>
    </row>
    <row r="21" spans="1:18" ht="22.5" customHeight="1" x14ac:dyDescent="0.25">
      <c r="A21" s="166"/>
      <c r="B21" s="166"/>
      <c r="C21" s="166"/>
      <c r="D21" s="166"/>
      <c r="E21" s="167"/>
      <c r="F21" s="174"/>
      <c r="G21" s="174"/>
      <c r="H21" s="174"/>
      <c r="I21" s="175"/>
      <c r="J21" s="175"/>
      <c r="K21" s="176"/>
      <c r="L21" s="177"/>
      <c r="M21" s="177"/>
      <c r="N21" s="178"/>
      <c r="O21" s="178"/>
      <c r="P21" s="178"/>
      <c r="Q21" s="178"/>
      <c r="R21" s="178"/>
    </row>
    <row r="22" spans="1:18" ht="22.5" customHeight="1" x14ac:dyDescent="0.25">
      <c r="A22" s="166"/>
      <c r="B22" s="166"/>
      <c r="C22" s="166"/>
      <c r="D22" s="166"/>
      <c r="E22" s="167"/>
      <c r="F22" s="174"/>
      <c r="G22" s="174"/>
      <c r="H22" s="174"/>
      <c r="I22" s="175"/>
      <c r="J22" s="175"/>
      <c r="K22" s="176"/>
      <c r="L22" s="177"/>
      <c r="M22" s="177"/>
      <c r="N22" s="178"/>
      <c r="O22" s="178"/>
      <c r="P22" s="178"/>
      <c r="Q22" s="178"/>
      <c r="R22" s="178"/>
    </row>
    <row r="23" spans="1:18" ht="22.5" customHeight="1" x14ac:dyDescent="0.25">
      <c r="A23" s="166"/>
      <c r="B23" s="166"/>
      <c r="C23" s="166"/>
      <c r="D23" s="166"/>
      <c r="E23" s="167"/>
      <c r="F23" s="174"/>
      <c r="G23" s="174"/>
      <c r="H23" s="174"/>
      <c r="I23" s="175"/>
      <c r="J23" s="175"/>
      <c r="K23" s="176"/>
      <c r="L23" s="177"/>
      <c r="M23" s="177"/>
      <c r="N23" s="178"/>
      <c r="O23" s="178"/>
      <c r="P23" s="178"/>
      <c r="Q23" s="178"/>
      <c r="R23" s="178"/>
    </row>
    <row r="24" spans="1:18" ht="22.5" customHeight="1" x14ac:dyDescent="0.25">
      <c r="A24" s="166"/>
      <c r="B24" s="166"/>
      <c r="C24" s="166"/>
      <c r="D24" s="166"/>
      <c r="E24" s="167"/>
      <c r="F24" s="174"/>
      <c r="G24" s="174"/>
      <c r="H24" s="174"/>
      <c r="I24" s="175"/>
      <c r="J24" s="175"/>
      <c r="K24" s="176"/>
      <c r="L24" s="177"/>
      <c r="M24" s="177"/>
      <c r="N24" s="178"/>
      <c r="O24" s="178"/>
      <c r="P24" s="178"/>
      <c r="Q24" s="178"/>
      <c r="R24" s="178"/>
    </row>
    <row r="25" spans="1:18" ht="22.5" customHeight="1" x14ac:dyDescent="0.25">
      <c r="A25" s="166"/>
      <c r="B25" s="166"/>
      <c r="C25" s="166"/>
      <c r="D25" s="166"/>
      <c r="E25" s="167"/>
      <c r="F25" s="174"/>
      <c r="G25" s="174"/>
      <c r="H25" s="174"/>
      <c r="I25" s="175"/>
      <c r="J25" s="175"/>
      <c r="K25" s="176"/>
      <c r="L25" s="177"/>
      <c r="M25" s="177"/>
      <c r="N25" s="178"/>
      <c r="O25" s="178"/>
      <c r="P25" s="178"/>
      <c r="Q25" s="178"/>
      <c r="R25" s="178"/>
    </row>
    <row r="26" spans="1:18" ht="22.5" customHeight="1" x14ac:dyDescent="0.25">
      <c r="A26" s="166"/>
      <c r="B26" s="166"/>
      <c r="C26" s="166"/>
      <c r="D26" s="166"/>
      <c r="E26" s="167"/>
      <c r="F26" s="174"/>
      <c r="G26" s="174"/>
      <c r="H26" s="174"/>
      <c r="I26" s="175"/>
      <c r="J26" s="175"/>
      <c r="K26" s="176"/>
      <c r="L26" s="177"/>
      <c r="M26" s="177"/>
      <c r="N26" s="178"/>
      <c r="O26" s="178"/>
      <c r="P26" s="178"/>
      <c r="Q26" s="178"/>
      <c r="R26" s="178"/>
    </row>
    <row r="27" spans="1:18" ht="22.5" customHeight="1" x14ac:dyDescent="0.25">
      <c r="A27" s="166"/>
      <c r="B27" s="166"/>
      <c r="C27" s="166"/>
      <c r="D27" s="166"/>
      <c r="E27" s="167"/>
      <c r="F27" s="174"/>
      <c r="G27" s="174"/>
      <c r="H27" s="174"/>
      <c r="I27" s="175"/>
      <c r="J27" s="175"/>
      <c r="K27" s="176"/>
      <c r="L27" s="177"/>
      <c r="M27" s="177"/>
      <c r="N27" s="178"/>
      <c r="O27" s="178"/>
      <c r="P27" s="178"/>
      <c r="Q27" s="178"/>
      <c r="R27" s="178"/>
    </row>
    <row r="28" spans="1:18" ht="22.5" customHeight="1" x14ac:dyDescent="0.25">
      <c r="A28" s="166"/>
      <c r="B28" s="166"/>
      <c r="C28" s="166"/>
      <c r="D28" s="166"/>
      <c r="E28" s="167"/>
      <c r="F28" s="174"/>
      <c r="G28" s="174"/>
      <c r="H28" s="174"/>
      <c r="I28" s="175"/>
      <c r="J28" s="175"/>
      <c r="K28" s="176"/>
      <c r="L28" s="177"/>
      <c r="M28" s="177"/>
      <c r="N28" s="178"/>
      <c r="O28" s="178"/>
      <c r="P28" s="178"/>
      <c r="Q28" s="178"/>
      <c r="R28" s="178"/>
    </row>
    <row r="30" spans="1:18" ht="12.75" customHeight="1" x14ac:dyDescent="0.35"/>
    <row r="31" spans="1:18" ht="12.75" customHeight="1" x14ac:dyDescent="0.35"/>
    <row r="32" spans="1:18" ht="27.75" customHeight="1" x14ac:dyDescent="0.35">
      <c r="A32" s="272" t="s">
        <v>298</v>
      </c>
      <c r="B32" s="272"/>
      <c r="C32" s="272"/>
      <c r="D32" s="272"/>
      <c r="E32" s="272"/>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Props1.xml><?xml version="1.0" encoding="utf-8"?>
<ds:datastoreItem xmlns:ds="http://schemas.openxmlformats.org/officeDocument/2006/customXml" ds:itemID="{FCD41797-ED70-4C8A-AE76-8C8ED6102871}">
  <ds:schemaRefs>
    <ds:schemaRef ds:uri="http://schemas.microsoft.com/sharepoint/v3/contenttype/forms"/>
  </ds:schemaRefs>
</ds:datastoreItem>
</file>

<file path=customXml/itemProps2.xml><?xml version="1.0" encoding="utf-8"?>
<ds:datastoreItem xmlns:ds="http://schemas.openxmlformats.org/officeDocument/2006/customXml" ds:itemID="{3B98E09C-B4D1-4DFC-99C3-04ACC8304F0A}"/>
</file>

<file path=customXml/itemProps3.xml><?xml version="1.0" encoding="utf-8"?>
<ds:datastoreItem xmlns:ds="http://schemas.openxmlformats.org/officeDocument/2006/customXml" ds:itemID="{2A70ED3F-345A-466F-9473-B1014C173B65}">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 ds:uri="dae578e5-c4d9-4e6b-ba10-889ec8f6c692"/>
    <ds:schemaRef ds:uri="2867e6b9-b027-4a5b-89f8-abb309faa4fd"/>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2022-01-31T15:39:57Z</dcterms:created>
  <dcterms:modified xsi:type="dcterms:W3CDTF">2025-12-03T13:47:55Z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31d30e-c018-4f72-ad4c-e56e9d03b1f0_Enabled">
    <vt:lpwstr>true</vt:lpwstr>
  </property>
  <property fmtid="{D5CDD505-2E9C-101B-9397-08002B2CF9AE}" pid="3" name="MSIP_Label_6431d30e-c018-4f72-ad4c-e56e9d03b1f0_SetDate">
    <vt:lpwstr>2022-01-31T15:42:07Z</vt:lpwstr>
  </property>
  <property fmtid="{D5CDD505-2E9C-101B-9397-08002B2CF9AE}" pid="4" name="MSIP_Label_6431d30e-c018-4f72-ad4c-e56e9d03b1f0_Method">
    <vt:lpwstr>Standard</vt:lpwstr>
  </property>
  <property fmtid="{D5CDD505-2E9C-101B-9397-08002B2CF9AE}" pid="5" name="MSIP_Label_6431d30e-c018-4f72-ad4c-e56e9d03b1f0_Name">
    <vt:lpwstr>6431d30e-c018-4f72-ad4c-e56e9d03b1f0</vt:lpwstr>
  </property>
  <property fmtid="{D5CDD505-2E9C-101B-9397-08002B2CF9AE}" pid="6" name="MSIP_Label_6431d30e-c018-4f72-ad4c-e56e9d03b1f0_SiteId">
    <vt:lpwstr>f8be18a6-f648-4a47-be73-86d6c5c6604d</vt:lpwstr>
  </property>
  <property fmtid="{D5CDD505-2E9C-101B-9397-08002B2CF9AE}" pid="7" name="MSIP_Label_6431d30e-c018-4f72-ad4c-e56e9d03b1f0_ActionId">
    <vt:lpwstr>5f74bffd-9bee-4e41-894e-2671659a23c1</vt:lpwstr>
  </property>
  <property fmtid="{D5CDD505-2E9C-101B-9397-08002B2CF9AE}" pid="8" name="MSIP_Label_6431d30e-c018-4f72-ad4c-e56e9d03b1f0_ContentBits">
    <vt:lpwstr>2</vt:lpwstr>
  </property>
  <property fmtid="{D5CDD505-2E9C-101B-9397-08002B2CF9AE}" pid="9" name="DLPManualFileClassificationVersion">
    <vt:lpwstr>11.0.400.15</vt:lpwstr>
  </property>
  <property fmtid="{D5CDD505-2E9C-101B-9397-08002B2CF9AE}" pid="10" name="ContentTypeId">
    <vt:lpwstr>0x01010060DDB0407532594892E3EB1697DB5374</vt:lpwstr>
  </property>
  <property fmtid="{D5CDD505-2E9C-101B-9397-08002B2CF9AE}" pid="11" name="DLPManualFileClassificationLastModifiedBy">
    <vt:lpwstr>AD03\kara.burke</vt:lpwstr>
  </property>
  <property fmtid="{D5CDD505-2E9C-101B-9397-08002B2CF9AE}" pid="12" name="DLPManualFileClassification">
    <vt:lpwstr>{0F742C78-7CA1-4A83-96D0-F7EDA8C31D24}</vt:lpwstr>
  </property>
  <property fmtid="{D5CDD505-2E9C-101B-9397-08002B2CF9AE}" pid="13" name="_dlc_DocIdItemGuid">
    <vt:lpwstr>e5b3f6e7-1ad3-45fc-9a87-ecad749a6752</vt:lpwstr>
  </property>
  <property fmtid="{D5CDD505-2E9C-101B-9397-08002B2CF9AE}" pid="14" name="DLPManualFileClassificationLastModificationDate">
    <vt:lpwstr>1541670830</vt:lpwstr>
  </property>
  <property fmtid="{D5CDD505-2E9C-101B-9397-08002B2CF9AE}" pid="15" name="MediaServiceImageTags">
    <vt:lpwstr/>
  </property>
</Properties>
</file>