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fileSharing readOnlyRecommended="1"/>
  <workbookPr filterPrivacy="1" codeName="ThisWorkbook" defaultThemeVersion="124226"/>
  <xr:revisionPtr revIDLastSave="52" documentId="11_421A1AB338F82537AB8DC7F9F461BF44DCE8402B" xr6:coauthVersionLast="47" xr6:coauthVersionMax="47" xr10:uidLastSave="{1B54D438-5F1D-4B60-9989-8BF765470F48}"/>
  <bookViews>
    <workbookView xWindow="2355" yWindow="-13905" windowWidth="21600" windowHeight="11385" tabRatio="844" firstSheet="3"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21" r:id="rId6"/>
    <sheet name="Annex 4 LDNO charges" sheetId="5" r:id="rId7"/>
    <sheet name="Annex 5 LLFs" sheetId="22" r:id="rId8"/>
    <sheet name="Nodal prices" sheetId="7" r:id="rId9"/>
    <sheet name="Annex 6 New or Amended EHV" sheetId="23" r:id="rId10"/>
    <sheet name="Annex 7 Pass-Through Costs" sheetId="19" r:id="rId11"/>
    <sheet name="SSC unit rate lookup" sheetId="17" r:id="rId12"/>
    <sheet name="Residual Charging Bands" sheetId="20" r:id="rId13"/>
    <sheet name="Charge Calculator" sheetId="18" r:id="rId14"/>
  </sheets>
  <definedNames>
    <definedName name="_xlnm._FilterDatabase" localSheetId="2" hidden="1">'Annex 2 EHV charges'!$A$9:$P$10</definedName>
    <definedName name="_xlnm._FilterDatabase" localSheetId="10" hidden="1">'Annex 7 Pass-Through Costs'!$A$4:$F$162</definedName>
    <definedName name="_xlnm._FilterDatabase" localSheetId="11" hidden="1">'SSC unit rate lookup'!$A$28:$D$763</definedName>
    <definedName name="_xlnm.Print_Area" localSheetId="1">'Annex 1 LV, HV and UMS charges'!$A$2:$K$43</definedName>
    <definedName name="_xlnm.Print_Area" localSheetId="2">'Annex 2 EHV charges'!$A$2:$P$10</definedName>
    <definedName name="_xlnm.Print_Area" localSheetId="3">'Annex 2a Import'!$A$2:$H$157</definedName>
    <definedName name="_xlnm.Print_Area" localSheetId="4">'Annex 2b Export'!$A$2:$H$96</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9">'Annex 6 New or Amended EHV'!$A$30:$E$34</definedName>
    <definedName name="_xlnm.Print_Area" localSheetId="10">'Annex 7 Pass-Through Costs'!$A$2:$G$165</definedName>
    <definedName name="_xlnm.Print_Area" localSheetId="8">'Nodal prices'!$A$2:$D$4</definedName>
    <definedName name="_xlnm.Print_Titles" localSheetId="2">'Annex 2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10">'Annex 7 Pass-Through Costs'!$4:$4</definedName>
    <definedName name="_xlnm.Print_Titles" localSheetId="8">'Nodal prices'!$2:$3</definedName>
    <definedName name="_xlnm.Print_Titles" localSheetId="11">'SSC unit rate lookup'!$28:$28</definedName>
    <definedName name="Z_5032A364_B81A_48DA_88DA_AB3B86B47EE9_.wvu.PrintArea" localSheetId="2" hidden="1">'Annex 2 EHV charges'!$A$2:$J$10</definedName>
    <definedName name="Z_5032A364_B81A_48DA_88DA_AB3B86B47EE9_.wvu.PrintArea" localSheetId="5" hidden="1">'Annex 3 Preserved charges'!$A$2:$J$21</definedName>
    <definedName name="Z_5032A364_B81A_48DA_88DA_AB3B86B47EE9_.wvu.PrintArea" localSheetId="7" hidden="1">'Annex 5 LLFs'!$A$3:$F$38</definedName>
    <definedName name="Z_5032A364_B81A_48DA_88DA_AB3B86B47EE9_.wvu.PrintArea" localSheetId="9" hidden="1">'Annex 6 New or Amended EHV'!$A$1:$P$28</definedName>
    <definedName name="Z_5032A364_B81A_48DA_88DA_AB3B86B47EE9_.wvu.PrintArea" localSheetId="10" hidden="1">'Annex 7 Pass-Through Costs'!$A$2:$D$5</definedName>
    <definedName name="Z_5032A364_B81A_48DA_88DA_AB3B86B47EE9_.wvu.PrintTitles" localSheetId="2" hidden="1">'Annex 2 EHV charges'!$2:$9</definedName>
    <definedName name="Z_5032A364_B81A_48DA_88DA_AB3B86B47EE9_.wvu.PrintTitles" localSheetId="9" hidden="1">'Annex 6 New or Amended EHV'!$4:$5</definedName>
    <definedName name="Z_5032A364_B81A_48DA_88DA_AB3B86B47EE9_.wvu.PrintTitles" localSheetId="10"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19" l="1"/>
  <c r="B7" i="19"/>
  <c r="B8" i="19"/>
  <c r="B9" i="19"/>
  <c r="B10" i="19"/>
  <c r="B11" i="19"/>
  <c r="B12" i="19"/>
  <c r="B13" i="19"/>
  <c r="B14" i="19"/>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41" i="19"/>
  <c r="B42" i="19"/>
  <c r="B43" i="19"/>
  <c r="B44" i="19"/>
  <c r="B45" i="19"/>
  <c r="B46" i="19"/>
  <c r="B47" i="19"/>
  <c r="B48" i="19"/>
  <c r="B49" i="19"/>
  <c r="B50" i="19"/>
  <c r="B51" i="19"/>
  <c r="B52" i="19"/>
  <c r="B53" i="19"/>
  <c r="B54" i="19"/>
  <c r="B55" i="19"/>
  <c r="B56" i="19"/>
  <c r="B57" i="19"/>
  <c r="B58" i="19"/>
  <c r="B59" i="19"/>
  <c r="B60" i="19"/>
  <c r="B61" i="19"/>
  <c r="B62" i="19"/>
  <c r="B63" i="19"/>
  <c r="B64" i="19"/>
  <c r="B65" i="19"/>
  <c r="B66" i="19"/>
  <c r="B67" i="19"/>
  <c r="B68" i="19"/>
  <c r="B69" i="19"/>
  <c r="B70" i="19"/>
  <c r="B71" i="19"/>
  <c r="B72" i="19"/>
  <c r="B73" i="19"/>
  <c r="B74" i="19"/>
  <c r="B75" i="19"/>
  <c r="B76" i="19"/>
  <c r="B77" i="19"/>
  <c r="B78" i="19"/>
  <c r="B79" i="19"/>
  <c r="B80" i="19"/>
  <c r="B81" i="19"/>
  <c r="B82" i="19"/>
  <c r="B83" i="19"/>
  <c r="B84" i="19"/>
  <c r="B85" i="19"/>
  <c r="B86" i="19"/>
  <c r="B87" i="19"/>
  <c r="B88" i="19"/>
  <c r="B89" i="19"/>
  <c r="B90" i="19"/>
  <c r="B91" i="19"/>
  <c r="B92" i="19"/>
  <c r="B93" i="19"/>
  <c r="B94" i="19"/>
  <c r="B95" i="19"/>
  <c r="B96" i="19"/>
  <c r="B97" i="19"/>
  <c r="B98" i="19"/>
  <c r="B99" i="19"/>
  <c r="B100" i="19"/>
  <c r="B101" i="19"/>
  <c r="B102" i="19"/>
  <c r="B103" i="19"/>
  <c r="B104" i="19"/>
  <c r="B105" i="19"/>
  <c r="B106" i="19"/>
  <c r="B107" i="19"/>
  <c r="B108" i="19"/>
  <c r="B109" i="19"/>
  <c r="B110" i="19"/>
  <c r="B111" i="19"/>
  <c r="B112" i="19"/>
  <c r="B113" i="19"/>
  <c r="B114" i="19"/>
  <c r="B115" i="19"/>
  <c r="B116" i="19"/>
  <c r="B117" i="19"/>
  <c r="B118" i="19"/>
  <c r="B119" i="19"/>
  <c r="B120" i="19"/>
  <c r="B121" i="19"/>
  <c r="B122" i="19"/>
  <c r="B123" i="19"/>
  <c r="B124" i="19"/>
  <c r="B125" i="19"/>
  <c r="B126" i="19"/>
  <c r="B127" i="19"/>
  <c r="B128" i="19"/>
  <c r="B129" i="19"/>
  <c r="B130" i="19"/>
  <c r="B131" i="19"/>
  <c r="B132" i="19"/>
  <c r="B133" i="19"/>
  <c r="B134" i="19"/>
  <c r="B135" i="19"/>
  <c r="B136" i="19"/>
  <c r="B137" i="19"/>
  <c r="B138" i="19"/>
  <c r="B139" i="19"/>
  <c r="B140" i="19"/>
  <c r="B141" i="19"/>
  <c r="B142" i="19"/>
  <c r="B143" i="19"/>
  <c r="B144" i="19"/>
  <c r="B145" i="19"/>
  <c r="B146" i="19"/>
  <c r="B147" i="19"/>
  <c r="B148" i="19"/>
  <c r="B149" i="19"/>
  <c r="B150" i="19"/>
  <c r="B151" i="19"/>
  <c r="B152" i="19"/>
  <c r="B153" i="19"/>
  <c r="B154" i="19"/>
  <c r="B155" i="19"/>
  <c r="B156" i="19"/>
  <c r="B157" i="19"/>
  <c r="B158" i="19"/>
  <c r="B159" i="19"/>
  <c r="B160" i="19"/>
  <c r="B161" i="19"/>
  <c r="B162" i="19"/>
  <c r="B163" i="19"/>
  <c r="B164" i="19"/>
  <c r="B165" i="19"/>
  <c r="B5" i="19"/>
  <c r="A5" i="13" l="1" a="1"/>
  <c r="A5" i="13" s="1"/>
  <c r="A5" i="14" l="1" a="1"/>
  <c r="A5" i="14" s="1"/>
  <c r="E5" i="14" s="1"/>
  <c r="A6" i="13" a="1"/>
  <c r="A6" i="13" s="1"/>
  <c r="P5" i="23"/>
  <c r="O5" i="23"/>
  <c r="N5" i="23"/>
  <c r="M5" i="23"/>
  <c r="L5" i="23"/>
  <c r="K5" i="23"/>
  <c r="J5" i="23"/>
  <c r="I5" i="23"/>
  <c r="A17" i="23"/>
  <c r="A4" i="23"/>
  <c r="A3" i="22"/>
  <c r="A24" i="21"/>
  <c r="A2" i="21"/>
  <c r="H5" i="14" l="1"/>
  <c r="G5" i="14"/>
  <c r="F5" i="14"/>
  <c r="A6" i="14" a="1"/>
  <c r="A6" i="14" s="1"/>
  <c r="F6" i="14" s="1"/>
  <c r="A7" i="13" a="1"/>
  <c r="A7" i="13" s="1"/>
  <c r="A2" i="20"/>
  <c r="E6" i="14" l="1"/>
  <c r="H6" i="14"/>
  <c r="G6" i="14"/>
  <c r="A7" i="14" a="1"/>
  <c r="A7" i="14" s="1"/>
  <c r="A8" i="14" s="1" a="1"/>
  <c r="A8" i="14" s="1"/>
  <c r="F8" i="14" s="1"/>
  <c r="A8" i="13" a="1"/>
  <c r="A8" i="13" s="1"/>
  <c r="A9" i="13" s="1" a="1"/>
  <c r="A9" i="13" s="1"/>
  <c r="J11" i="5"/>
  <c r="I11" i="5"/>
  <c r="H11" i="5"/>
  <c r="G11" i="5"/>
  <c r="F11" i="5"/>
  <c r="E11" i="5"/>
  <c r="D11" i="5"/>
  <c r="A2" i="5"/>
  <c r="H7" i="14" l="1"/>
  <c r="H8" i="14"/>
  <c r="E7" i="14"/>
  <c r="E8" i="14"/>
  <c r="G7" i="14"/>
  <c r="G8" i="14"/>
  <c r="A9" i="14" a="1"/>
  <c r="A9" i="14" s="1"/>
  <c r="F9" i="14" s="1"/>
  <c r="F7" i="14"/>
  <c r="A10" i="13" a="1"/>
  <c r="A10" i="13" s="1"/>
  <c r="B13" i="1"/>
  <c r="B11" i="1"/>
  <c r="B9" i="1"/>
  <c r="G9" i="14" l="1"/>
  <c r="A10" i="14" a="1"/>
  <c r="A10" i="14" s="1"/>
  <c r="F10" i="14" s="1"/>
  <c r="E9" i="14"/>
  <c r="H9" i="14"/>
  <c r="A11" i="13" a="1"/>
  <c r="A11" i="13" s="1"/>
  <c r="A2" i="19"/>
  <c r="A11" i="14" l="1" a="1"/>
  <c r="A11" i="14" s="1"/>
  <c r="H11" i="14" s="1"/>
  <c r="E10" i="14"/>
  <c r="H10" i="14"/>
  <c r="G10" i="14"/>
  <c r="A12" i="13" a="1"/>
  <c r="A12" i="13" s="1"/>
  <c r="D9" i="18"/>
  <c r="E9" i="18"/>
  <c r="F9" i="18"/>
  <c r="G9" i="18"/>
  <c r="H9" i="18"/>
  <c r="I9" i="18"/>
  <c r="C9" i="18"/>
  <c r="G11" i="14" l="1"/>
  <c r="E11" i="14"/>
  <c r="A12" i="14" a="1"/>
  <c r="A12" i="14" s="1"/>
  <c r="G12" i="14" s="1"/>
  <c r="F11" i="14"/>
  <c r="A13" i="13" a="1"/>
  <c r="A13" i="13" s="1"/>
  <c r="A14" i="13" s="1" a="1"/>
  <c r="A14" i="13" s="1"/>
  <c r="N9" i="18"/>
  <c r="O9" i="18"/>
  <c r="P9" i="18"/>
  <c r="Q9" i="18"/>
  <c r="R9" i="18"/>
  <c r="S9" i="18"/>
  <c r="T9" i="18"/>
  <c r="M9" i="18"/>
  <c r="F12" i="14" l="1"/>
  <c r="A13" i="14" a="1"/>
  <c r="A13" i="14" s="1"/>
  <c r="F13" i="14" s="1"/>
  <c r="E12" i="14"/>
  <c r="H12" i="14"/>
  <c r="A15" i="13" a="1"/>
  <c r="A15" i="13" s="1"/>
  <c r="B2" i="18"/>
  <c r="T14" i="18"/>
  <c r="S14" i="18"/>
  <c r="Q14" i="18"/>
  <c r="P14" i="18"/>
  <c r="O14" i="18"/>
  <c r="N14" i="18"/>
  <c r="M14" i="18"/>
  <c r="I14" i="18"/>
  <c r="H14" i="18"/>
  <c r="G14" i="18"/>
  <c r="F14" i="18"/>
  <c r="E14" i="18"/>
  <c r="D14" i="18"/>
  <c r="C14" i="18"/>
  <c r="R13" i="18"/>
  <c r="E12" i="18"/>
  <c r="D12" i="18"/>
  <c r="C12" i="18"/>
  <c r="A14" i="14" l="1" a="1"/>
  <c r="A14" i="14" s="1"/>
  <c r="F14" i="14" s="1"/>
  <c r="G13" i="14"/>
  <c r="E13" i="14"/>
  <c r="H13" i="14"/>
  <c r="A16" i="13" a="1"/>
  <c r="A16" i="13" s="1"/>
  <c r="R14" i="18"/>
  <c r="A15" i="14" l="1" a="1"/>
  <c r="A15" i="14" s="1"/>
  <c r="E15" i="14" s="1"/>
  <c r="G14" i="14"/>
  <c r="E14" i="14"/>
  <c r="H14" i="14"/>
  <c r="A17" i="13" a="1"/>
  <c r="A17" i="13" s="1"/>
  <c r="S10" i="18"/>
  <c r="H15" i="14" l="1"/>
  <c r="A16" i="14" a="1"/>
  <c r="A16" i="14" s="1"/>
  <c r="F16" i="14" s="1"/>
  <c r="G15" i="14"/>
  <c r="F15" i="14"/>
  <c r="A18" i="13" a="1"/>
  <c r="A18" i="13" s="1"/>
  <c r="N10" i="18"/>
  <c r="N18" i="18" s="1"/>
  <c r="T10" i="18"/>
  <c r="T18" i="18" s="1"/>
  <c r="P10" i="18"/>
  <c r="P18" i="18" s="1"/>
  <c r="R10" i="18"/>
  <c r="R17" i="18" s="1"/>
  <c r="M10" i="18"/>
  <c r="M17" i="18" s="1"/>
  <c r="O10" i="18"/>
  <c r="O17" i="18" s="1"/>
  <c r="Q10" i="18"/>
  <c r="Q17" i="18" s="1"/>
  <c r="S17" i="18"/>
  <c r="S18" i="18"/>
  <c r="B5" i="14"/>
  <c r="D5" i="14"/>
  <c r="C5" i="14"/>
  <c r="A17" i="14" l="1" a="1"/>
  <c r="A17" i="14" s="1"/>
  <c r="E17" i="14" s="1"/>
  <c r="G16" i="14"/>
  <c r="E16" i="14"/>
  <c r="H16" i="14"/>
  <c r="A19" i="13" a="1"/>
  <c r="A19" i="13" s="1"/>
  <c r="T17" i="18"/>
  <c r="N21" i="18" s="1"/>
  <c r="O18" i="18"/>
  <c r="R18" i="18"/>
  <c r="N17" i="18"/>
  <c r="P17" i="18"/>
  <c r="M18" i="18"/>
  <c r="Q18" i="18"/>
  <c r="B6" i="14"/>
  <c r="D6" i="14"/>
  <c r="C6" i="14"/>
  <c r="H17" i="14" l="1"/>
  <c r="A18" i="14" a="1"/>
  <c r="A18" i="14" s="1"/>
  <c r="A19" i="14" s="1" a="1"/>
  <c r="A19" i="14" s="1"/>
  <c r="G17" i="14"/>
  <c r="F17" i="14"/>
  <c r="A20" i="13" a="1"/>
  <c r="A20" i="13" s="1"/>
  <c r="M22" i="18"/>
  <c r="N22" i="18"/>
  <c r="M21" i="18"/>
  <c r="C8" i="14"/>
  <c r="D8" i="14"/>
  <c r="B8" i="14"/>
  <c r="D7" i="14"/>
  <c r="C7" i="14"/>
  <c r="B7" i="14"/>
  <c r="E18" i="14" l="1"/>
  <c r="H18" i="14"/>
  <c r="G18" i="14"/>
  <c r="F18" i="14"/>
  <c r="A20" i="14" a="1"/>
  <c r="A20" i="14" s="1"/>
  <c r="E19" i="14"/>
  <c r="F19" i="14"/>
  <c r="G19" i="14"/>
  <c r="H19" i="14"/>
  <c r="A21" i="13" a="1"/>
  <c r="A21" i="13" s="1"/>
  <c r="B9" i="14"/>
  <c r="D9" i="14"/>
  <c r="C9" i="14"/>
  <c r="A2" i="7"/>
  <c r="A21" i="14" l="1" a="1"/>
  <c r="A21" i="14" s="1"/>
  <c r="E20" i="14"/>
  <c r="F20" i="14"/>
  <c r="G20" i="14"/>
  <c r="H20" i="14"/>
  <c r="A22" i="13" a="1"/>
  <c r="A22" i="13" s="1"/>
  <c r="B10" i="14"/>
  <c r="D10" i="14"/>
  <c r="C10" i="14"/>
  <c r="A2" i="14"/>
  <c r="A2" i="13"/>
  <c r="A22" i="14" l="1" a="1"/>
  <c r="A22" i="14" s="1"/>
  <c r="E21" i="14"/>
  <c r="F21" i="14"/>
  <c r="G21" i="14"/>
  <c r="H21" i="14"/>
  <c r="A23" i="13" a="1"/>
  <c r="A23" i="13" s="1"/>
  <c r="D11" i="14"/>
  <c r="C11" i="14"/>
  <c r="B11" i="14"/>
  <c r="A2" i="12"/>
  <c r="H22" i="13" s="1"/>
  <c r="H5" i="13" l="1"/>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A23" i="14" a="1"/>
  <c r="A23" i="14" s="1"/>
  <c r="E22" i="14"/>
  <c r="F22" i="14"/>
  <c r="G22" i="14"/>
  <c r="H22" i="14"/>
  <c r="A24" i="13" a="1"/>
  <c r="A24" i="13" s="1"/>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E24" i="13" l="1"/>
  <c r="F24" i="13"/>
  <c r="G24" i="13"/>
  <c r="H24" i="13"/>
  <c r="A24" i="14" a="1"/>
  <c r="A24" i="14" s="1"/>
  <c r="E23" i="14"/>
  <c r="F23" i="14"/>
  <c r="G23" i="14"/>
  <c r="H23" i="14"/>
  <c r="A25" i="13" a="1"/>
  <c r="A25" i="13" s="1"/>
  <c r="B13" i="14"/>
  <c r="C13" i="14"/>
  <c r="D13" i="14"/>
  <c r="H10" i="18"/>
  <c r="D10" i="18"/>
  <c r="G10" i="18"/>
  <c r="C10" i="18"/>
  <c r="F10" i="18"/>
  <c r="I10" i="18"/>
  <c r="E10" i="18"/>
  <c r="C15" i="13"/>
  <c r="B15" i="13"/>
  <c r="D15" i="13"/>
  <c r="E25" i="13" l="1"/>
  <c r="F25" i="13"/>
  <c r="G25" i="13"/>
  <c r="H25" i="13"/>
  <c r="A25" i="14" a="1"/>
  <c r="A25" i="14" s="1"/>
  <c r="E24" i="14"/>
  <c r="F24" i="14"/>
  <c r="G24" i="14"/>
  <c r="H24" i="14"/>
  <c r="A26" i="13" a="1"/>
  <c r="A26" i="13" s="1"/>
  <c r="B14" i="14"/>
  <c r="C14" i="14"/>
  <c r="D14" i="14"/>
  <c r="F17" i="18"/>
  <c r="F18" i="18"/>
  <c r="C17" i="18"/>
  <c r="C18" i="18"/>
  <c r="E18" i="18"/>
  <c r="E17" i="18"/>
  <c r="G18" i="18"/>
  <c r="G17" i="18"/>
  <c r="H17" i="18"/>
  <c r="H18" i="18"/>
  <c r="I17" i="18"/>
  <c r="I18" i="18"/>
  <c r="D17" i="18"/>
  <c r="D18" i="18"/>
  <c r="B16" i="13"/>
  <c r="D16" i="13"/>
  <c r="C16" i="13"/>
  <c r="E26" i="13" l="1"/>
  <c r="F26" i="13"/>
  <c r="G26" i="13"/>
  <c r="H26" i="13"/>
  <c r="A26" i="14" a="1"/>
  <c r="A26" i="14" s="1"/>
  <c r="E25" i="14"/>
  <c r="F25" i="14"/>
  <c r="G25" i="14"/>
  <c r="H25" i="14"/>
  <c r="A27" i="13" a="1"/>
  <c r="A27" i="13" s="1"/>
  <c r="B15" i="14"/>
  <c r="D15" i="14"/>
  <c r="C15" i="14"/>
  <c r="C22" i="18"/>
  <c r="C21" i="18"/>
  <c r="C17" i="13"/>
  <c r="D17" i="13"/>
  <c r="B17" i="13"/>
  <c r="F4" i="14"/>
  <c r="G4" i="14"/>
  <c r="H4" i="14"/>
  <c r="E4" i="14"/>
  <c r="F4" i="13"/>
  <c r="G4" i="13"/>
  <c r="H4" i="13"/>
  <c r="E4" i="13"/>
  <c r="E27" i="13" l="1"/>
  <c r="F27" i="13"/>
  <c r="G27" i="13"/>
  <c r="H27" i="13"/>
  <c r="A27" i="14" a="1"/>
  <c r="A27" i="14" s="1"/>
  <c r="E26" i="14"/>
  <c r="F26" i="14"/>
  <c r="G26" i="14"/>
  <c r="H26" i="14"/>
  <c r="A28" i="13" a="1"/>
  <c r="A28" i="13" s="1"/>
  <c r="C16" i="14"/>
  <c r="D16" i="14"/>
  <c r="B16" i="14"/>
  <c r="D18" i="13"/>
  <c r="C18" i="13"/>
  <c r="B18" i="13"/>
  <c r="E28" i="13" l="1"/>
  <c r="F28" i="13"/>
  <c r="G28" i="13"/>
  <c r="H28" i="13"/>
  <c r="A28" i="14" a="1"/>
  <c r="A28" i="14" s="1"/>
  <c r="E27" i="14"/>
  <c r="F27" i="14"/>
  <c r="G27" i="14"/>
  <c r="H27" i="14"/>
  <c r="A29" i="13" a="1"/>
  <c r="A29" i="13" s="1"/>
  <c r="C17" i="14"/>
  <c r="D17" i="14"/>
  <c r="B17" i="14"/>
  <c r="C19" i="13"/>
  <c r="B19" i="13"/>
  <c r="D19" i="13"/>
  <c r="E29" i="13" l="1"/>
  <c r="F29" i="13"/>
  <c r="G29" i="13"/>
  <c r="H29" i="13"/>
  <c r="A29" i="14" a="1"/>
  <c r="A29" i="14" s="1"/>
  <c r="E28" i="14"/>
  <c r="F28" i="14"/>
  <c r="G28" i="14"/>
  <c r="H28" i="14"/>
  <c r="A30" i="13" a="1"/>
  <c r="A30" i="13" s="1"/>
  <c r="C18" i="14"/>
  <c r="B18" i="14"/>
  <c r="D18" i="14"/>
  <c r="C20" i="13"/>
  <c r="D20" i="13"/>
  <c r="B20" i="13"/>
  <c r="E30" i="13" l="1"/>
  <c r="F30" i="13"/>
  <c r="G30" i="13"/>
  <c r="H30" i="13"/>
  <c r="A30" i="14" a="1"/>
  <c r="A30" i="14" s="1"/>
  <c r="E29" i="14"/>
  <c r="F29" i="14"/>
  <c r="G29" i="14"/>
  <c r="H29" i="14"/>
  <c r="A31" i="13" a="1"/>
  <c r="A31" i="13" s="1"/>
  <c r="C19" i="14"/>
  <c r="B19" i="14"/>
  <c r="D19" i="14"/>
  <c r="D21" i="13"/>
  <c r="B21" i="13"/>
  <c r="C21" i="13"/>
  <c r="E31" i="13" l="1"/>
  <c r="F31" i="13"/>
  <c r="G31" i="13"/>
  <c r="H31" i="13"/>
  <c r="A31" i="14" a="1"/>
  <c r="A31" i="14" s="1"/>
  <c r="E30" i="14"/>
  <c r="F30" i="14"/>
  <c r="G30" i="14"/>
  <c r="H30" i="14"/>
  <c r="A32" i="13" a="1"/>
  <c r="A32" i="13" s="1"/>
  <c r="D20" i="14"/>
  <c r="B20" i="14"/>
  <c r="C20" i="14"/>
  <c r="D22" i="13"/>
  <c r="C22" i="13"/>
  <c r="B22" i="13"/>
  <c r="E32" i="13" l="1"/>
  <c r="F32" i="13"/>
  <c r="G32" i="13"/>
  <c r="H32" i="13"/>
  <c r="A32" i="14" a="1"/>
  <c r="A32" i="14" s="1"/>
  <c r="E31" i="14"/>
  <c r="F31" i="14"/>
  <c r="G31" i="14"/>
  <c r="H31" i="14"/>
  <c r="A33" i="13" a="1"/>
  <c r="A33" i="13" s="1"/>
  <c r="C21" i="14"/>
  <c r="B21" i="14"/>
  <c r="D21" i="14"/>
  <c r="D23" i="13"/>
  <c r="B23" i="13"/>
  <c r="C23" i="13"/>
  <c r="E33" i="13" l="1"/>
  <c r="F33" i="13"/>
  <c r="G33" i="13"/>
  <c r="H33" i="13"/>
  <c r="A33" i="14" a="1"/>
  <c r="A33" i="14" s="1"/>
  <c r="E32" i="14"/>
  <c r="F32" i="14"/>
  <c r="G32" i="14"/>
  <c r="H32" i="14"/>
  <c r="A34" i="13" a="1"/>
  <c r="A34" i="13" s="1"/>
  <c r="C22" i="14"/>
  <c r="B22" i="14"/>
  <c r="D22" i="14"/>
  <c r="B24" i="13"/>
  <c r="D24" i="13"/>
  <c r="C24" i="13"/>
  <c r="E34" i="13" l="1"/>
  <c r="F34" i="13"/>
  <c r="G34" i="13"/>
  <c r="H34" i="13"/>
  <c r="A34" i="14" a="1"/>
  <c r="A34" i="14" s="1"/>
  <c r="E33" i="14"/>
  <c r="F33" i="14"/>
  <c r="G33" i="14"/>
  <c r="H33" i="14"/>
  <c r="A35" i="13" a="1"/>
  <c r="A35" i="13" s="1"/>
  <c r="D23" i="14"/>
  <c r="C23" i="14"/>
  <c r="B23" i="14"/>
  <c r="B25" i="13"/>
  <c r="D25" i="13"/>
  <c r="C25" i="13"/>
  <c r="E35" i="13" l="1"/>
  <c r="F35" i="13"/>
  <c r="G35" i="13"/>
  <c r="H35" i="13"/>
  <c r="A35" i="14" a="1"/>
  <c r="A35" i="14" s="1"/>
  <c r="E34" i="14"/>
  <c r="F34" i="14"/>
  <c r="G34" i="14"/>
  <c r="H34" i="14"/>
  <c r="A36" i="13" a="1"/>
  <c r="A36" i="13" s="1"/>
  <c r="C24" i="14"/>
  <c r="B24" i="14"/>
  <c r="D24" i="14"/>
  <c r="D26" i="13"/>
  <c r="C26" i="13"/>
  <c r="B26" i="13"/>
  <c r="E36" i="13" l="1"/>
  <c r="F36" i="13"/>
  <c r="G36" i="13"/>
  <c r="H36" i="13"/>
  <c r="A36" i="14" a="1"/>
  <c r="A36" i="14" s="1"/>
  <c r="E35" i="14"/>
  <c r="F35" i="14"/>
  <c r="G35" i="14"/>
  <c r="H35" i="14"/>
  <c r="A37" i="13" a="1"/>
  <c r="A37" i="13" s="1"/>
  <c r="D25" i="14"/>
  <c r="C25" i="14"/>
  <c r="B25" i="14"/>
  <c r="B27" i="13"/>
  <c r="C27" i="13"/>
  <c r="D27" i="13"/>
  <c r="E37" i="13" l="1"/>
  <c r="F37" i="13"/>
  <c r="G37" i="13"/>
  <c r="H37" i="13"/>
  <c r="A37" i="14" a="1"/>
  <c r="A37" i="14" s="1"/>
  <c r="E36" i="14"/>
  <c r="F36" i="14"/>
  <c r="G36" i="14"/>
  <c r="H36" i="14"/>
  <c r="A38" i="13" a="1"/>
  <c r="A38" i="13" s="1"/>
  <c r="B26" i="14"/>
  <c r="D26" i="14"/>
  <c r="C26" i="14"/>
  <c r="D28" i="13"/>
  <c r="B28" i="13"/>
  <c r="C28" i="13"/>
  <c r="E38" i="13" l="1"/>
  <c r="F38" i="13"/>
  <c r="G38" i="13"/>
  <c r="H38" i="13"/>
  <c r="A38" i="14" a="1"/>
  <c r="A38" i="14" s="1"/>
  <c r="E37" i="14"/>
  <c r="F37" i="14"/>
  <c r="G37" i="14"/>
  <c r="H37" i="14"/>
  <c r="A39" i="13" a="1"/>
  <c r="A39" i="13" s="1"/>
  <c r="C27" i="14"/>
  <c r="D27" i="14"/>
  <c r="B27" i="14"/>
  <c r="D29" i="13"/>
  <c r="B29" i="13"/>
  <c r="C29" i="13"/>
  <c r="E39" i="13" l="1"/>
  <c r="F39" i="13"/>
  <c r="G39" i="13"/>
  <c r="H39" i="13"/>
  <c r="A39" i="14" a="1"/>
  <c r="A39" i="14" s="1"/>
  <c r="E38" i="14"/>
  <c r="F38" i="14"/>
  <c r="G38" i="14"/>
  <c r="H38" i="14"/>
  <c r="A40" i="13" a="1"/>
  <c r="A40" i="13" s="1"/>
  <c r="C28" i="14"/>
  <c r="D28" i="14"/>
  <c r="B28" i="14"/>
  <c r="D30" i="13"/>
  <c r="C30" i="13"/>
  <c r="B30" i="13"/>
  <c r="E40" i="13" l="1"/>
  <c r="F40" i="13"/>
  <c r="G40" i="13"/>
  <c r="H40" i="13"/>
  <c r="A40" i="14" a="1"/>
  <c r="A40" i="14" s="1"/>
  <c r="E39" i="14"/>
  <c r="F39" i="14"/>
  <c r="G39" i="14"/>
  <c r="H39" i="14"/>
  <c r="A41" i="13" a="1"/>
  <c r="A41" i="13" s="1"/>
  <c r="D29" i="14"/>
  <c r="C29" i="14"/>
  <c r="B29" i="14"/>
  <c r="D31" i="13"/>
  <c r="C31" i="13"/>
  <c r="B31" i="13"/>
  <c r="E41" i="13" l="1"/>
  <c r="F41" i="13"/>
  <c r="G41" i="13"/>
  <c r="H41" i="13"/>
  <c r="A41" i="14" a="1"/>
  <c r="A41" i="14" s="1"/>
  <c r="E40" i="14"/>
  <c r="F40" i="14"/>
  <c r="G40" i="14"/>
  <c r="H40" i="14"/>
  <c r="A42" i="13" a="1"/>
  <c r="A42" i="13" s="1"/>
  <c r="C30" i="14"/>
  <c r="D30" i="14"/>
  <c r="B30" i="14"/>
  <c r="B32" i="13"/>
  <c r="D32" i="13"/>
  <c r="C32" i="13"/>
  <c r="E42" i="13" l="1"/>
  <c r="F42" i="13"/>
  <c r="G42" i="13"/>
  <c r="H42" i="13"/>
  <c r="A42" i="14" a="1"/>
  <c r="A42" i="14" s="1"/>
  <c r="E41" i="14"/>
  <c r="F41" i="14"/>
  <c r="G41" i="14"/>
  <c r="H41" i="14"/>
  <c r="A43" i="13" a="1"/>
  <c r="A43" i="13" s="1"/>
  <c r="B31" i="14"/>
  <c r="D31" i="14"/>
  <c r="C31" i="14"/>
  <c r="B33" i="13"/>
  <c r="C33" i="13"/>
  <c r="D33" i="13"/>
  <c r="E43" i="13" l="1"/>
  <c r="F43" i="13"/>
  <c r="G43" i="13"/>
  <c r="H43" i="13"/>
  <c r="A43" i="14" a="1"/>
  <c r="A43" i="14" s="1"/>
  <c r="E42" i="14"/>
  <c r="F42" i="14"/>
  <c r="G42" i="14"/>
  <c r="H42" i="14"/>
  <c r="A44" i="13" a="1"/>
  <c r="A44" i="13" s="1"/>
  <c r="C32" i="14"/>
  <c r="B32" i="14"/>
  <c r="D32" i="14"/>
  <c r="C34" i="13"/>
  <c r="B34" i="13"/>
  <c r="D34" i="13"/>
  <c r="E44" i="13" l="1"/>
  <c r="F44" i="13"/>
  <c r="G44" i="13"/>
  <c r="H44" i="13"/>
  <c r="A44" i="14" a="1"/>
  <c r="A44" i="14" s="1"/>
  <c r="E43" i="14"/>
  <c r="F43" i="14"/>
  <c r="G43" i="14"/>
  <c r="H43" i="14"/>
  <c r="A45" i="13" a="1"/>
  <c r="A45" i="13" s="1"/>
  <c r="C33" i="14"/>
  <c r="B33" i="14"/>
  <c r="D33" i="14"/>
  <c r="D35" i="13"/>
  <c r="C35" i="13"/>
  <c r="B35" i="13"/>
  <c r="E45" i="13" l="1"/>
  <c r="F45" i="13"/>
  <c r="G45" i="13"/>
  <c r="H45" i="13"/>
  <c r="A45" i="14" a="1"/>
  <c r="A45" i="14" s="1"/>
  <c r="E44" i="14"/>
  <c r="F44" i="14"/>
  <c r="G44" i="14"/>
  <c r="H44" i="14"/>
  <c r="A46" i="13" a="1"/>
  <c r="A46" i="13" s="1"/>
  <c r="B34" i="14"/>
  <c r="D34" i="14"/>
  <c r="C34" i="14"/>
  <c r="B36" i="13"/>
  <c r="C36" i="13"/>
  <c r="D36" i="13"/>
  <c r="E46" i="13" l="1"/>
  <c r="F46" i="13"/>
  <c r="G46" i="13"/>
  <c r="H46" i="13"/>
  <c r="A46" i="14" a="1"/>
  <c r="A46" i="14" s="1"/>
  <c r="E45" i="14"/>
  <c r="F45" i="14"/>
  <c r="G45" i="14"/>
  <c r="H45" i="14"/>
  <c r="A47" i="13" a="1"/>
  <c r="A47" i="13" s="1"/>
  <c r="D35" i="14"/>
  <c r="C35" i="14"/>
  <c r="B35" i="14"/>
  <c r="B37" i="13"/>
  <c r="D37" i="13"/>
  <c r="C37" i="13"/>
  <c r="E47" i="13" l="1"/>
  <c r="F47" i="13"/>
  <c r="G47" i="13"/>
  <c r="H47" i="13"/>
  <c r="A47" i="14" a="1"/>
  <c r="A47" i="14" s="1"/>
  <c r="E46" i="14"/>
  <c r="F46" i="14"/>
  <c r="G46" i="14"/>
  <c r="H46" i="14"/>
  <c r="A48" i="13" a="1"/>
  <c r="A48" i="13" s="1"/>
  <c r="B36" i="14"/>
  <c r="D36" i="14"/>
  <c r="C36" i="14"/>
  <c r="D38" i="13"/>
  <c r="B38" i="13"/>
  <c r="C38" i="13"/>
  <c r="E48" i="13" l="1"/>
  <c r="F48" i="13"/>
  <c r="G48" i="13"/>
  <c r="H48" i="13"/>
  <c r="A48" i="14" a="1"/>
  <c r="A48" i="14" s="1"/>
  <c r="E47" i="14"/>
  <c r="F47" i="14"/>
  <c r="G47" i="14"/>
  <c r="H47" i="14"/>
  <c r="A49" i="13" a="1"/>
  <c r="A49" i="13" s="1"/>
  <c r="C37" i="14"/>
  <c r="B37" i="14"/>
  <c r="D37" i="14"/>
  <c r="C39" i="13"/>
  <c r="B39" i="13"/>
  <c r="D39" i="13"/>
  <c r="E49" i="13" l="1"/>
  <c r="F49" i="13"/>
  <c r="G49" i="13"/>
  <c r="H49" i="13"/>
  <c r="A49" i="14" a="1"/>
  <c r="A49" i="14" s="1"/>
  <c r="E48" i="14"/>
  <c r="F48" i="14"/>
  <c r="G48" i="14"/>
  <c r="H48" i="14"/>
  <c r="A50" i="13" a="1"/>
  <c r="A50" i="13" s="1"/>
  <c r="B38" i="14"/>
  <c r="C38" i="14"/>
  <c r="D38" i="14"/>
  <c r="B40" i="13"/>
  <c r="D40" i="13"/>
  <c r="C40" i="13"/>
  <c r="E50" i="13" l="1"/>
  <c r="F50" i="13"/>
  <c r="G50" i="13"/>
  <c r="H50" i="13"/>
  <c r="A50" i="14" a="1"/>
  <c r="A50" i="14" s="1"/>
  <c r="E49" i="14"/>
  <c r="F49" i="14"/>
  <c r="G49" i="14"/>
  <c r="H49" i="14"/>
  <c r="A51" i="13" a="1"/>
  <c r="A51" i="13" s="1"/>
  <c r="D39" i="14"/>
  <c r="B39" i="14"/>
  <c r="C39" i="14"/>
  <c r="B41" i="13"/>
  <c r="C41" i="13"/>
  <c r="D41" i="13"/>
  <c r="E51" i="13" l="1"/>
  <c r="F51" i="13"/>
  <c r="G51" i="13"/>
  <c r="H51" i="13"/>
  <c r="A51" i="14" a="1"/>
  <c r="A51" i="14" s="1"/>
  <c r="E50" i="14"/>
  <c r="F50" i="14"/>
  <c r="G50" i="14"/>
  <c r="H50" i="14"/>
  <c r="A52" i="13" a="1"/>
  <c r="A52" i="13" s="1"/>
  <c r="D40" i="14"/>
  <c r="C40" i="14"/>
  <c r="B40" i="14"/>
  <c r="C42" i="13"/>
  <c r="B42" i="13"/>
  <c r="D42" i="13"/>
  <c r="E52" i="13" l="1"/>
  <c r="F52" i="13"/>
  <c r="G52" i="13"/>
  <c r="H52" i="13"/>
  <c r="A52" i="14" a="1"/>
  <c r="A52" i="14" s="1"/>
  <c r="E51" i="14"/>
  <c r="F51" i="14"/>
  <c r="G51" i="14"/>
  <c r="H51" i="14"/>
  <c r="A53" i="13" a="1"/>
  <c r="A53" i="13" s="1"/>
  <c r="C41" i="14"/>
  <c r="D41" i="14"/>
  <c r="B41" i="14"/>
  <c r="D43" i="13"/>
  <c r="C43" i="13"/>
  <c r="B43" i="13"/>
  <c r="E53" i="13" l="1"/>
  <c r="F53" i="13"/>
  <c r="G53" i="13"/>
  <c r="H53" i="13"/>
  <c r="A53" i="14" a="1"/>
  <c r="A53" i="14" s="1"/>
  <c r="E52" i="14"/>
  <c r="F52" i="14"/>
  <c r="G52" i="14"/>
  <c r="H52" i="14"/>
  <c r="A54" i="13" a="1"/>
  <c r="A54" i="13" s="1"/>
  <c r="C42" i="14"/>
  <c r="D42" i="14"/>
  <c r="B42" i="14"/>
  <c r="D44" i="13"/>
  <c r="C44" i="13"/>
  <c r="B44" i="13"/>
  <c r="E54" i="13" l="1"/>
  <c r="F54" i="13"/>
  <c r="G54" i="13"/>
  <c r="H54" i="13"/>
  <c r="A54" i="14" a="1"/>
  <c r="A54" i="14" s="1"/>
  <c r="E53" i="14"/>
  <c r="F53" i="14"/>
  <c r="G53" i="14"/>
  <c r="H53" i="14"/>
  <c r="A55" i="13" a="1"/>
  <c r="A55" i="13" s="1"/>
  <c r="D43" i="14"/>
  <c r="B43" i="14"/>
  <c r="C43" i="14"/>
  <c r="C45" i="13"/>
  <c r="B45" i="13"/>
  <c r="D45" i="13"/>
  <c r="E55" i="13" l="1"/>
  <c r="F55" i="13"/>
  <c r="G55" i="13"/>
  <c r="H55" i="13"/>
  <c r="A55" i="14" a="1"/>
  <c r="A55" i="14" s="1"/>
  <c r="E54" i="14"/>
  <c r="F54" i="14"/>
  <c r="G54" i="14"/>
  <c r="H54" i="14"/>
  <c r="A56" i="13" a="1"/>
  <c r="A56" i="13" s="1"/>
  <c r="B44" i="14"/>
  <c r="C44" i="14"/>
  <c r="D44" i="14"/>
  <c r="B46" i="13"/>
  <c r="D46" i="13"/>
  <c r="C46" i="13"/>
  <c r="E56" i="13" l="1"/>
  <c r="F56" i="13"/>
  <c r="G56" i="13"/>
  <c r="H56" i="13"/>
  <c r="A56" i="14" a="1"/>
  <c r="A56" i="14" s="1"/>
  <c r="E55" i="14"/>
  <c r="F55" i="14"/>
  <c r="G55" i="14"/>
  <c r="H55" i="14"/>
  <c r="A57" i="13" a="1"/>
  <c r="A57" i="13" s="1"/>
  <c r="D45" i="14"/>
  <c r="B45" i="14"/>
  <c r="C45" i="14"/>
  <c r="B47" i="13"/>
  <c r="D47" i="13"/>
  <c r="C47" i="13"/>
  <c r="E57" i="13" l="1"/>
  <c r="F57" i="13"/>
  <c r="G57" i="13"/>
  <c r="H57" i="13"/>
  <c r="A57" i="14" a="1"/>
  <c r="A57" i="14" s="1"/>
  <c r="E56" i="14"/>
  <c r="F56" i="14"/>
  <c r="G56" i="14"/>
  <c r="H56" i="14"/>
  <c r="A58" i="13" a="1"/>
  <c r="A58" i="13" s="1"/>
  <c r="B46" i="14"/>
  <c r="D46" i="14"/>
  <c r="C46" i="14"/>
  <c r="D48" i="13"/>
  <c r="C48" i="13"/>
  <c r="B48" i="13"/>
  <c r="E58" i="13" l="1"/>
  <c r="F58" i="13"/>
  <c r="G58" i="13"/>
  <c r="H58" i="13"/>
  <c r="A58" i="14" a="1"/>
  <c r="A58" i="14" s="1"/>
  <c r="E57" i="14"/>
  <c r="F57" i="14"/>
  <c r="G57" i="14"/>
  <c r="H57" i="14"/>
  <c r="A59" i="13" a="1"/>
  <c r="A59" i="13" s="1"/>
  <c r="C47" i="14"/>
  <c r="B47" i="14"/>
  <c r="D47" i="14"/>
  <c r="C49" i="13"/>
  <c r="D49" i="13"/>
  <c r="B49" i="13"/>
  <c r="E59" i="13" l="1"/>
  <c r="F59" i="13"/>
  <c r="G59" i="13"/>
  <c r="H59" i="13"/>
  <c r="A59" i="14" a="1"/>
  <c r="A59" i="14" s="1"/>
  <c r="E58" i="14"/>
  <c r="F58" i="14"/>
  <c r="G58" i="14"/>
  <c r="H58" i="14"/>
  <c r="A60" i="13" a="1"/>
  <c r="A60" i="13" s="1"/>
  <c r="D48" i="14"/>
  <c r="C48" i="14"/>
  <c r="B48" i="14"/>
  <c r="B50" i="13"/>
  <c r="D50" i="13"/>
  <c r="C50" i="13"/>
  <c r="E60" i="13" l="1"/>
  <c r="F60" i="13"/>
  <c r="G60" i="13"/>
  <c r="H60" i="13"/>
  <c r="A60" i="14" a="1"/>
  <c r="A60" i="14" s="1"/>
  <c r="E59" i="14"/>
  <c r="F59" i="14"/>
  <c r="G59" i="14"/>
  <c r="H59" i="14"/>
  <c r="A61" i="13" a="1"/>
  <c r="A61" i="13" s="1"/>
  <c r="B49" i="14"/>
  <c r="C49" i="14"/>
  <c r="D49" i="14"/>
  <c r="D51" i="13"/>
  <c r="B51" i="13"/>
  <c r="C51" i="13"/>
  <c r="E61" i="13" l="1"/>
  <c r="F61" i="13"/>
  <c r="G61" i="13"/>
  <c r="H61" i="13"/>
  <c r="A61" i="14" a="1"/>
  <c r="A61" i="14" s="1"/>
  <c r="E60" i="14"/>
  <c r="F60" i="14"/>
  <c r="G60" i="14"/>
  <c r="H60" i="14"/>
  <c r="A62" i="13" a="1"/>
  <c r="A62" i="13" s="1"/>
  <c r="B50" i="14"/>
  <c r="D50" i="14"/>
  <c r="C50" i="14"/>
  <c r="D52" i="13"/>
  <c r="C52" i="13"/>
  <c r="B52" i="13"/>
  <c r="E62" i="13" l="1"/>
  <c r="F62" i="13"/>
  <c r="G62" i="13"/>
  <c r="H62" i="13"/>
  <c r="A62" i="14" a="1"/>
  <c r="A62" i="14" s="1"/>
  <c r="E61" i="14"/>
  <c r="F61" i="14"/>
  <c r="G61" i="14"/>
  <c r="H61" i="14"/>
  <c r="A63" i="13" a="1"/>
  <c r="A63" i="13" s="1"/>
  <c r="C51" i="14"/>
  <c r="B51" i="14"/>
  <c r="D51" i="14"/>
  <c r="C53" i="13"/>
  <c r="B53" i="13"/>
  <c r="D53" i="13"/>
  <c r="E63" i="13" l="1"/>
  <c r="F63" i="13"/>
  <c r="G63" i="13"/>
  <c r="H63" i="13"/>
  <c r="A63" i="14" a="1"/>
  <c r="A63" i="14" s="1"/>
  <c r="E62" i="14"/>
  <c r="F62" i="14"/>
  <c r="G62" i="14"/>
  <c r="H62" i="14"/>
  <c r="A64" i="13" a="1"/>
  <c r="A64" i="13" s="1"/>
  <c r="D52" i="14"/>
  <c r="B52" i="14"/>
  <c r="C52" i="14"/>
  <c r="B54" i="13"/>
  <c r="D54" i="13"/>
  <c r="C54" i="13"/>
  <c r="E64" i="13" l="1"/>
  <c r="F64" i="13"/>
  <c r="G64" i="13"/>
  <c r="H64" i="13"/>
  <c r="A64" i="14" a="1"/>
  <c r="A64" i="14" s="1"/>
  <c r="E63" i="14"/>
  <c r="F63" i="14"/>
  <c r="G63" i="14"/>
  <c r="H63" i="14"/>
  <c r="A65" i="13" a="1"/>
  <c r="A65" i="13" s="1"/>
  <c r="B53" i="14"/>
  <c r="C53" i="14"/>
  <c r="D53" i="14"/>
  <c r="B55" i="13"/>
  <c r="D55" i="13"/>
  <c r="C55" i="13"/>
  <c r="E65" i="13" l="1"/>
  <c r="F65" i="13"/>
  <c r="G65" i="13"/>
  <c r="H65" i="13"/>
  <c r="A65" i="14" a="1"/>
  <c r="A65" i="14" s="1"/>
  <c r="E64" i="14"/>
  <c r="F64" i="14"/>
  <c r="G64" i="14"/>
  <c r="H64" i="14"/>
  <c r="A66" i="13" a="1"/>
  <c r="A66" i="13" s="1"/>
  <c r="B54" i="14"/>
  <c r="C54" i="14"/>
  <c r="D54" i="14"/>
  <c r="D56" i="13"/>
  <c r="C56" i="13"/>
  <c r="B56" i="13"/>
  <c r="E66" i="13" l="1"/>
  <c r="F66" i="13"/>
  <c r="G66" i="13"/>
  <c r="H66" i="13"/>
  <c r="A66" i="14" a="1"/>
  <c r="A66" i="14" s="1"/>
  <c r="E65" i="14"/>
  <c r="F65" i="14"/>
  <c r="G65" i="14"/>
  <c r="H65" i="14"/>
  <c r="A67" i="13" a="1"/>
  <c r="A67" i="13" s="1"/>
  <c r="C55" i="14"/>
  <c r="B55" i="14"/>
  <c r="D55" i="14"/>
  <c r="C57" i="13"/>
  <c r="B57" i="13"/>
  <c r="D57" i="13"/>
  <c r="E67" i="13" l="1"/>
  <c r="F67" i="13"/>
  <c r="G67" i="13"/>
  <c r="H67" i="13"/>
  <c r="A67" i="14" a="1"/>
  <c r="A67" i="14" s="1"/>
  <c r="E66" i="14"/>
  <c r="F66" i="14"/>
  <c r="G66" i="14"/>
  <c r="H66" i="14"/>
  <c r="A68" i="13" a="1"/>
  <c r="A68" i="13" s="1"/>
  <c r="D56" i="14"/>
  <c r="B56" i="14"/>
  <c r="C56" i="14"/>
  <c r="B58" i="13"/>
  <c r="C58" i="13"/>
  <c r="D58" i="13"/>
  <c r="E68" i="13" l="1"/>
  <c r="F68" i="13"/>
  <c r="G68" i="13"/>
  <c r="H68" i="13"/>
  <c r="A68" i="14" a="1"/>
  <c r="A68" i="14" s="1"/>
  <c r="E67" i="14"/>
  <c r="F67" i="14"/>
  <c r="G67" i="14"/>
  <c r="H67" i="14"/>
  <c r="A69" i="13" a="1"/>
  <c r="A69" i="13" s="1"/>
  <c r="B57" i="14"/>
  <c r="D57" i="14"/>
  <c r="C57" i="14"/>
  <c r="D59" i="13"/>
  <c r="B59" i="13"/>
  <c r="C59" i="13"/>
  <c r="E69" i="13" l="1"/>
  <c r="F69" i="13"/>
  <c r="G69" i="13"/>
  <c r="H69" i="13"/>
  <c r="A69" i="14" a="1"/>
  <c r="A69" i="14" s="1"/>
  <c r="E68" i="14"/>
  <c r="F68" i="14"/>
  <c r="G68" i="14"/>
  <c r="H68" i="14"/>
  <c r="A70" i="13" a="1"/>
  <c r="A70" i="13" s="1"/>
  <c r="B58" i="14"/>
  <c r="D58" i="14"/>
  <c r="C58" i="14"/>
  <c r="D60" i="13"/>
  <c r="C60" i="13"/>
  <c r="B60" i="13"/>
  <c r="E70" i="13" l="1"/>
  <c r="F70" i="13"/>
  <c r="G70" i="13"/>
  <c r="H70" i="13"/>
  <c r="C70" i="13"/>
  <c r="D70" i="13"/>
  <c r="B70" i="13"/>
  <c r="A70" i="14" a="1"/>
  <c r="A70" i="14" s="1"/>
  <c r="E69" i="14"/>
  <c r="F69" i="14"/>
  <c r="G69" i="14"/>
  <c r="H69" i="14"/>
  <c r="A71" i="13" a="1"/>
  <c r="A71" i="13" s="1"/>
  <c r="B59" i="14"/>
  <c r="D59" i="14"/>
  <c r="C59" i="14"/>
  <c r="C61" i="13"/>
  <c r="B61" i="13"/>
  <c r="D61" i="13"/>
  <c r="A71" i="14" l="1" a="1"/>
  <c r="A71" i="14" s="1"/>
  <c r="E70" i="14"/>
  <c r="F70" i="14"/>
  <c r="G70" i="14"/>
  <c r="H70" i="14"/>
  <c r="E71" i="13"/>
  <c r="F71" i="13"/>
  <c r="G71" i="13"/>
  <c r="H71" i="13"/>
  <c r="C71" i="13"/>
  <c r="B71" i="13"/>
  <c r="D71" i="13"/>
  <c r="A72" i="13" a="1"/>
  <c r="A72" i="13" s="1"/>
  <c r="C60" i="14"/>
  <c r="D60" i="14"/>
  <c r="B60" i="14"/>
  <c r="B62" i="13"/>
  <c r="C62" i="13"/>
  <c r="D62" i="13"/>
  <c r="E72" i="13" l="1"/>
  <c r="F72" i="13"/>
  <c r="G72" i="13"/>
  <c r="H72" i="13"/>
  <c r="D72" i="13"/>
  <c r="C72" i="13"/>
  <c r="B72" i="13"/>
  <c r="A72" i="14" a="1"/>
  <c r="A72" i="14" s="1"/>
  <c r="E71" i="14"/>
  <c r="F71" i="14"/>
  <c r="G71" i="14"/>
  <c r="H71" i="14"/>
  <c r="A73" i="13" a="1"/>
  <c r="A73" i="13" s="1"/>
  <c r="C61" i="14"/>
  <c r="B61" i="14"/>
  <c r="D61" i="14"/>
  <c r="D63" i="13"/>
  <c r="C63" i="13"/>
  <c r="B63" i="13"/>
  <c r="A73" i="14" l="1" a="1"/>
  <c r="A73" i="14" s="1"/>
  <c r="E72" i="14"/>
  <c r="F72" i="14"/>
  <c r="G72" i="14"/>
  <c r="H72" i="14"/>
  <c r="E73" i="13"/>
  <c r="F73" i="13"/>
  <c r="G73" i="13"/>
  <c r="H73" i="13"/>
  <c r="D73" i="13"/>
  <c r="B73" i="13"/>
  <c r="C73" i="13"/>
  <c r="A74" i="13" a="1"/>
  <c r="A74" i="13" s="1"/>
  <c r="C62" i="14"/>
  <c r="D62" i="14"/>
  <c r="B62" i="14"/>
  <c r="D64" i="13"/>
  <c r="C64" i="13"/>
  <c r="B64" i="13"/>
  <c r="E74" i="13" l="1"/>
  <c r="F74" i="13"/>
  <c r="G74" i="13"/>
  <c r="H74" i="13"/>
  <c r="C74" i="13"/>
  <c r="D74" i="13"/>
  <c r="B74" i="13"/>
  <c r="A74" i="14" a="1"/>
  <c r="A74" i="14" s="1"/>
  <c r="E73" i="14"/>
  <c r="F73" i="14"/>
  <c r="G73" i="14"/>
  <c r="H73" i="14"/>
  <c r="A75" i="13" a="1"/>
  <c r="A75" i="13" s="1"/>
  <c r="B63" i="14"/>
  <c r="C63" i="14"/>
  <c r="D63" i="14"/>
  <c r="C65" i="13"/>
  <c r="D65" i="13"/>
  <c r="B65" i="13"/>
  <c r="A76" i="13" l="1" a="1"/>
  <c r="A76" i="13" s="1"/>
  <c r="E75" i="13"/>
  <c r="F75" i="13"/>
  <c r="G75" i="13"/>
  <c r="H75" i="13"/>
  <c r="C75" i="13"/>
  <c r="D75" i="13"/>
  <c r="B75" i="13"/>
  <c r="A75" i="14" a="1"/>
  <c r="A75" i="14" s="1"/>
  <c r="E74" i="14"/>
  <c r="F74" i="14"/>
  <c r="G74" i="14"/>
  <c r="H74" i="14"/>
  <c r="B64" i="14"/>
  <c r="C64" i="14"/>
  <c r="D64" i="14"/>
  <c r="B67" i="13"/>
  <c r="C67" i="13"/>
  <c r="D67" i="13"/>
  <c r="B66" i="13"/>
  <c r="D66" i="13"/>
  <c r="C66" i="13"/>
  <c r="A76" i="14" l="1" a="1"/>
  <c r="A76" i="14" s="1"/>
  <c r="E75" i="14"/>
  <c r="F75" i="14"/>
  <c r="G75" i="14"/>
  <c r="H75" i="14"/>
  <c r="E76" i="13"/>
  <c r="F76" i="13"/>
  <c r="G76" i="13"/>
  <c r="H76" i="13"/>
  <c r="D76" i="13"/>
  <c r="C76" i="13"/>
  <c r="B76" i="13"/>
  <c r="A77" i="13" a="1"/>
  <c r="A77" i="13" s="1"/>
  <c r="C65" i="14"/>
  <c r="D65" i="14"/>
  <c r="B65" i="14"/>
  <c r="C68" i="13"/>
  <c r="B68" i="13"/>
  <c r="D68" i="13"/>
  <c r="E77" i="13" l="1"/>
  <c r="G77" i="13"/>
  <c r="H77" i="13"/>
  <c r="F77" i="13"/>
  <c r="D77" i="13"/>
  <c r="C77" i="13"/>
  <c r="B77" i="13"/>
  <c r="A77" i="14" a="1"/>
  <c r="A77" i="14" s="1"/>
  <c r="E76" i="14"/>
  <c r="F76" i="14"/>
  <c r="G76" i="14"/>
  <c r="H76" i="14"/>
  <c r="A78" i="13" a="1"/>
  <c r="A78" i="13" s="1"/>
  <c r="C66" i="14"/>
  <c r="D66" i="14"/>
  <c r="B66" i="14"/>
  <c r="B69" i="13"/>
  <c r="C69" i="13"/>
  <c r="D69" i="13"/>
  <c r="A79" i="13" l="1" a="1"/>
  <c r="A79" i="13" s="1"/>
  <c r="G78" i="13"/>
  <c r="E78" i="13"/>
  <c r="F78" i="13"/>
  <c r="H78" i="13"/>
  <c r="B78" i="13"/>
  <c r="C78" i="13"/>
  <c r="D78" i="13"/>
  <c r="A78" i="14" a="1"/>
  <c r="A78" i="14" s="1"/>
  <c r="E77" i="14"/>
  <c r="F77" i="14"/>
  <c r="G77" i="14"/>
  <c r="H77" i="14"/>
  <c r="B67" i="14"/>
  <c r="C67" i="14"/>
  <c r="D67" i="14"/>
  <c r="A79" i="14" l="1" a="1"/>
  <c r="A79" i="14" s="1"/>
  <c r="E78" i="14"/>
  <c r="F78" i="14"/>
  <c r="G78" i="14"/>
  <c r="H78" i="14"/>
  <c r="G79" i="13"/>
  <c r="E79" i="13"/>
  <c r="F79" i="13"/>
  <c r="H79" i="13"/>
  <c r="D79" i="13"/>
  <c r="B79" i="13"/>
  <c r="C79" i="13"/>
  <c r="A80" i="13" a="1"/>
  <c r="A80" i="13" s="1"/>
  <c r="C68" i="14"/>
  <c r="B68" i="14"/>
  <c r="D68" i="14"/>
  <c r="G80" i="13" l="1"/>
  <c r="F80" i="13"/>
  <c r="H80" i="13"/>
  <c r="E80" i="13"/>
  <c r="D80" i="13"/>
  <c r="B80" i="13"/>
  <c r="C80" i="13"/>
  <c r="A80" i="14" a="1"/>
  <c r="A80" i="14" s="1"/>
  <c r="E79" i="14"/>
  <c r="F79" i="14"/>
  <c r="G79" i="14"/>
  <c r="H79" i="14"/>
  <c r="A81" i="13" a="1"/>
  <c r="A81" i="13" s="1"/>
  <c r="D69" i="14"/>
  <c r="C69" i="14"/>
  <c r="B69" i="14"/>
  <c r="A82" i="13" l="1" a="1"/>
  <c r="A82" i="13" s="1"/>
  <c r="G81" i="13"/>
  <c r="H81" i="13"/>
  <c r="E81" i="13"/>
  <c r="F81" i="13"/>
  <c r="C81" i="13"/>
  <c r="B81" i="13"/>
  <c r="D81" i="13"/>
  <c r="A81" i="14" a="1"/>
  <c r="A81" i="14" s="1"/>
  <c r="E80" i="14"/>
  <c r="F80" i="14"/>
  <c r="G80" i="14"/>
  <c r="H80" i="14"/>
  <c r="C70" i="14"/>
  <c r="B70" i="14"/>
  <c r="D70" i="14"/>
  <c r="A82" i="14" l="1" a="1"/>
  <c r="A82" i="14" s="1"/>
  <c r="E81" i="14"/>
  <c r="G81" i="14"/>
  <c r="H81" i="14"/>
  <c r="F81" i="14"/>
  <c r="G82" i="13"/>
  <c r="E82" i="13"/>
  <c r="F82" i="13"/>
  <c r="H82" i="13"/>
  <c r="B82" i="13"/>
  <c r="C82" i="13"/>
  <c r="D82" i="13"/>
  <c r="A83" i="13" a="1"/>
  <c r="A83" i="13" s="1"/>
  <c r="C71" i="14"/>
  <c r="D71" i="14"/>
  <c r="B71" i="14"/>
  <c r="G83" i="13" l="1"/>
  <c r="E83" i="13"/>
  <c r="F83" i="13"/>
  <c r="H83" i="13"/>
  <c r="C83" i="13"/>
  <c r="D83" i="13"/>
  <c r="B83" i="13"/>
  <c r="A83" i="14" a="1"/>
  <c r="A83" i="14" s="1"/>
  <c r="E82" i="14"/>
  <c r="G82" i="14"/>
  <c r="F82" i="14"/>
  <c r="H82" i="14"/>
  <c r="A84" i="13" a="1"/>
  <c r="A84" i="13" s="1"/>
  <c r="B72" i="14"/>
  <c r="D72" i="14"/>
  <c r="C72" i="14"/>
  <c r="A85" i="13" l="1" a="1"/>
  <c r="A85" i="13" s="1"/>
  <c r="G84" i="13"/>
  <c r="F84" i="13"/>
  <c r="H84" i="13"/>
  <c r="E84" i="13"/>
  <c r="B84" i="13"/>
  <c r="D84" i="13"/>
  <c r="C84" i="13"/>
  <c r="A84" i="14" a="1"/>
  <c r="A84" i="14" s="1"/>
  <c r="E83" i="14"/>
  <c r="G83" i="14"/>
  <c r="H83" i="14"/>
  <c r="F83" i="14"/>
  <c r="C73" i="14"/>
  <c r="B73" i="14"/>
  <c r="D73" i="14"/>
  <c r="A85" i="14" l="1" a="1"/>
  <c r="A85" i="14" s="1"/>
  <c r="E84" i="14"/>
  <c r="G84" i="14"/>
  <c r="F84" i="14"/>
  <c r="H84" i="14"/>
  <c r="G85" i="13"/>
  <c r="H85" i="13"/>
  <c r="E85" i="13"/>
  <c r="F85" i="13"/>
  <c r="B85" i="13"/>
  <c r="D85" i="13"/>
  <c r="C85" i="13"/>
  <c r="A86" i="13" a="1"/>
  <c r="A86" i="13" s="1"/>
  <c r="C74" i="14"/>
  <c r="B74" i="14"/>
  <c r="D74" i="14"/>
  <c r="G86" i="13" l="1"/>
  <c r="E86" i="13"/>
  <c r="F86" i="13"/>
  <c r="H86" i="13"/>
  <c r="C86" i="13"/>
  <c r="D86" i="13"/>
  <c r="B86" i="13"/>
  <c r="A86" i="14" a="1"/>
  <c r="A86" i="14" s="1"/>
  <c r="E85" i="14"/>
  <c r="G85" i="14"/>
  <c r="H85" i="14"/>
  <c r="F85" i="14"/>
  <c r="A87" i="13" a="1"/>
  <c r="A87" i="13" s="1"/>
  <c r="D75" i="14"/>
  <c r="C75" i="14"/>
  <c r="B75" i="14"/>
  <c r="A87" i="14" l="1" a="1"/>
  <c r="A87" i="14" s="1"/>
  <c r="E86" i="14"/>
  <c r="G86" i="14"/>
  <c r="F86" i="14"/>
  <c r="H86" i="14"/>
  <c r="G87" i="13"/>
  <c r="E87" i="13"/>
  <c r="F87" i="13"/>
  <c r="H87" i="13"/>
  <c r="C87" i="13"/>
  <c r="B87" i="13"/>
  <c r="D87" i="13"/>
  <c r="A88" i="13" a="1"/>
  <c r="A88" i="13" s="1"/>
  <c r="D76" i="14"/>
  <c r="C76" i="14"/>
  <c r="B76" i="14"/>
  <c r="G88" i="13" l="1"/>
  <c r="F88" i="13"/>
  <c r="H88" i="13"/>
  <c r="E88" i="13"/>
  <c r="C88" i="13"/>
  <c r="B88" i="13"/>
  <c r="D88" i="13"/>
  <c r="A88" i="14" a="1"/>
  <c r="A88" i="14" s="1"/>
  <c r="E87" i="14"/>
  <c r="G87" i="14"/>
  <c r="H87" i="14"/>
  <c r="F87" i="14"/>
  <c r="A89" i="13" a="1"/>
  <c r="A89" i="13" s="1"/>
  <c r="D77" i="14"/>
  <c r="B77" i="14"/>
  <c r="C77" i="14"/>
  <c r="A90" i="13" l="1" a="1"/>
  <c r="A90" i="13" s="1"/>
  <c r="G89" i="13"/>
  <c r="H89" i="13"/>
  <c r="E89" i="13"/>
  <c r="F89" i="13"/>
  <c r="C89" i="13"/>
  <c r="B89" i="13"/>
  <c r="D89" i="13"/>
  <c r="A89" i="14" a="1"/>
  <c r="A89" i="14" s="1"/>
  <c r="E88" i="14"/>
  <c r="G88" i="14"/>
  <c r="F88" i="14"/>
  <c r="H88" i="14"/>
  <c r="B78" i="14"/>
  <c r="C78" i="14"/>
  <c r="D78" i="14"/>
  <c r="A90" i="14" l="1" a="1"/>
  <c r="A90" i="14" s="1"/>
  <c r="E89" i="14"/>
  <c r="G89" i="14"/>
  <c r="H89" i="14"/>
  <c r="F89" i="14"/>
  <c r="G90" i="13"/>
  <c r="H90" i="13"/>
  <c r="E90" i="13"/>
  <c r="F90" i="13"/>
  <c r="D90" i="13"/>
  <c r="B90" i="13"/>
  <c r="C90" i="13"/>
  <c r="A91" i="13" a="1"/>
  <c r="A91" i="13" s="1"/>
  <c r="B79" i="14"/>
  <c r="C79" i="14"/>
  <c r="D79" i="14"/>
  <c r="G91" i="13" l="1"/>
  <c r="H91" i="13"/>
  <c r="E91" i="13"/>
  <c r="F91" i="13"/>
  <c r="C91" i="13"/>
  <c r="D91" i="13"/>
  <c r="B91" i="13"/>
  <c r="A91" i="14" a="1"/>
  <c r="A91" i="14" s="1"/>
  <c r="E90" i="14"/>
  <c r="G90" i="14"/>
  <c r="F90" i="14"/>
  <c r="H90" i="14"/>
  <c r="A92" i="13" a="1"/>
  <c r="A92" i="13" s="1"/>
  <c r="C80" i="14"/>
  <c r="B80" i="14"/>
  <c r="D80" i="14"/>
  <c r="G92" i="13" l="1"/>
  <c r="H92" i="13"/>
  <c r="E92" i="13"/>
  <c r="F92" i="13"/>
  <c r="B92" i="13"/>
  <c r="D92" i="13"/>
  <c r="C92" i="13"/>
  <c r="A92" i="14" a="1"/>
  <c r="A92" i="14" s="1"/>
  <c r="F91" i="14"/>
  <c r="G91" i="14"/>
  <c r="H91" i="14"/>
  <c r="E91" i="14"/>
  <c r="A93" i="13" a="1"/>
  <c r="A93" i="13" s="1"/>
  <c r="D81" i="14"/>
  <c r="C81" i="14"/>
  <c r="B81" i="14"/>
  <c r="A93" i="14" l="1" a="1"/>
  <c r="A93" i="14" s="1"/>
  <c r="F92" i="14"/>
  <c r="G92" i="14"/>
  <c r="H92" i="14"/>
  <c r="E92" i="14"/>
  <c r="G93" i="13"/>
  <c r="H93" i="13"/>
  <c r="E93" i="13"/>
  <c r="F93" i="13"/>
  <c r="D93" i="13"/>
  <c r="B93" i="13"/>
  <c r="C93" i="13"/>
  <c r="A94" i="13" a="1"/>
  <c r="A94" i="13" s="1"/>
  <c r="C82" i="14"/>
  <c r="B82" i="14"/>
  <c r="D82" i="14"/>
  <c r="G94" i="13" l="1"/>
  <c r="H94" i="13"/>
  <c r="E94" i="13"/>
  <c r="F94" i="13"/>
  <c r="C94" i="13"/>
  <c r="D94" i="13"/>
  <c r="B94" i="13"/>
  <c r="A94" i="14" a="1"/>
  <c r="A94" i="14" s="1"/>
  <c r="F93" i="14"/>
  <c r="G93" i="14"/>
  <c r="H93" i="14"/>
  <c r="E93" i="14"/>
  <c r="A95" i="13" a="1"/>
  <c r="A95" i="13" s="1"/>
  <c r="B83" i="14"/>
  <c r="D83" i="14"/>
  <c r="C83" i="14"/>
  <c r="A96" i="13" l="1" a="1"/>
  <c r="A96" i="13" s="1"/>
  <c r="G95" i="13"/>
  <c r="H95" i="13"/>
  <c r="E95" i="13"/>
  <c r="F95" i="13"/>
  <c r="B95" i="13"/>
  <c r="D95" i="13"/>
  <c r="C95" i="13"/>
  <c r="A95" i="14" a="1"/>
  <c r="A95" i="14" s="1"/>
  <c r="F94" i="14"/>
  <c r="G94" i="14"/>
  <c r="H94" i="14"/>
  <c r="E94" i="14"/>
  <c r="C84" i="14"/>
  <c r="B84" i="14"/>
  <c r="D84" i="14"/>
  <c r="A96" i="14" l="1" a="1"/>
  <c r="A96" i="14" s="1"/>
  <c r="F95" i="14"/>
  <c r="G95" i="14"/>
  <c r="H95" i="14"/>
  <c r="E95" i="14"/>
  <c r="D95" i="14"/>
  <c r="C95" i="14"/>
  <c r="B95" i="14"/>
  <c r="G96" i="13"/>
  <c r="H96" i="13"/>
  <c r="E96" i="13"/>
  <c r="F96" i="13"/>
  <c r="C96" i="13"/>
  <c r="B96" i="13"/>
  <c r="D96" i="13"/>
  <c r="A97" i="13" a="1"/>
  <c r="A97" i="13" s="1"/>
  <c r="C85" i="14"/>
  <c r="D85" i="14"/>
  <c r="B85" i="14"/>
  <c r="G97" i="13" l="1"/>
  <c r="H97" i="13"/>
  <c r="E97" i="13"/>
  <c r="F97" i="13"/>
  <c r="C97" i="13"/>
  <c r="B97" i="13"/>
  <c r="D97" i="13"/>
  <c r="F96" i="14"/>
  <c r="G96" i="14"/>
  <c r="H96" i="14"/>
  <c r="E96" i="14"/>
  <c r="D96" i="14"/>
  <c r="C96" i="14"/>
  <c r="B96" i="14"/>
  <c r="A98" i="13" a="1"/>
  <c r="A98" i="13" s="1"/>
  <c r="C86" i="14"/>
  <c r="D86" i="14"/>
  <c r="B86" i="14"/>
  <c r="A99" i="13" l="1" a="1"/>
  <c r="A99" i="13" s="1"/>
  <c r="G98" i="13"/>
  <c r="H98" i="13"/>
  <c r="E98" i="13"/>
  <c r="F98" i="13"/>
  <c r="C98" i="13"/>
  <c r="D98" i="13"/>
  <c r="B98" i="13"/>
  <c r="B87" i="14"/>
  <c r="C87" i="14"/>
  <c r="D87" i="14"/>
  <c r="G99" i="13" l="1"/>
  <c r="H99" i="13"/>
  <c r="E99" i="13"/>
  <c r="F99" i="13"/>
  <c r="C99" i="13"/>
  <c r="B99" i="13"/>
  <c r="D99" i="13"/>
  <c r="A100" i="13" a="1"/>
  <c r="A100" i="13" s="1"/>
  <c r="D88" i="14"/>
  <c r="B88" i="14"/>
  <c r="C88" i="14"/>
  <c r="G100" i="13" l="1"/>
  <c r="H100" i="13"/>
  <c r="E100" i="13"/>
  <c r="F100" i="13"/>
  <c r="C100" i="13"/>
  <c r="D100" i="13"/>
  <c r="B100" i="13"/>
  <c r="A101" i="13" a="1"/>
  <c r="A101" i="13" s="1"/>
  <c r="D89" i="14"/>
  <c r="B89" i="14"/>
  <c r="C89" i="14"/>
  <c r="A102" i="13" l="1" a="1"/>
  <c r="A102" i="13" s="1"/>
  <c r="G101" i="13"/>
  <c r="H101" i="13"/>
  <c r="E101" i="13"/>
  <c r="F101" i="13"/>
  <c r="C101" i="13"/>
  <c r="B101" i="13"/>
  <c r="D101" i="13"/>
  <c r="C90" i="14"/>
  <c r="B90" i="14"/>
  <c r="D90" i="14"/>
  <c r="G102" i="13" l="1"/>
  <c r="H102" i="13"/>
  <c r="E102" i="13"/>
  <c r="F102" i="13"/>
  <c r="C102" i="13"/>
  <c r="D102" i="13"/>
  <c r="B102" i="13"/>
  <c r="A103" i="13" a="1"/>
  <c r="A103" i="13" s="1"/>
  <c r="B91" i="14"/>
  <c r="C91" i="14"/>
  <c r="D91" i="14"/>
  <c r="G103" i="13" l="1"/>
  <c r="H103" i="13"/>
  <c r="E103" i="13"/>
  <c r="F103" i="13"/>
  <c r="C103" i="13"/>
  <c r="B103" i="13"/>
  <c r="D103" i="13"/>
  <c r="A104" i="13" a="1"/>
  <c r="A104" i="13" s="1"/>
  <c r="C92" i="14"/>
  <c r="B92" i="14"/>
  <c r="D92" i="14"/>
  <c r="A105" i="13" l="1" a="1"/>
  <c r="A105" i="13" s="1"/>
  <c r="G104" i="13"/>
  <c r="H104" i="13"/>
  <c r="E104" i="13"/>
  <c r="F104" i="13"/>
  <c r="B104" i="13"/>
  <c r="D104" i="13"/>
  <c r="C104" i="13"/>
  <c r="B93" i="14"/>
  <c r="C93" i="14"/>
  <c r="D93" i="14"/>
  <c r="G105" i="13" l="1"/>
  <c r="H105" i="13"/>
  <c r="E105" i="13"/>
  <c r="F105" i="13"/>
  <c r="B105" i="13"/>
  <c r="D105" i="13"/>
  <c r="C105" i="13"/>
  <c r="A106" i="13" a="1"/>
  <c r="A106" i="13" s="1"/>
  <c r="C94" i="14"/>
  <c r="D94" i="14"/>
  <c r="B94" i="14"/>
  <c r="G106" i="13" l="1"/>
  <c r="H106" i="13"/>
  <c r="E106" i="13"/>
  <c r="F106" i="13"/>
  <c r="D106" i="13"/>
  <c r="B106" i="13"/>
  <c r="C106" i="13"/>
  <c r="A107" i="13" a="1"/>
  <c r="A107" i="13" s="1"/>
  <c r="A108" i="13" l="1" a="1"/>
  <c r="A108" i="13" s="1"/>
  <c r="G107" i="13"/>
  <c r="H107" i="13"/>
  <c r="E107" i="13"/>
  <c r="F107" i="13"/>
  <c r="D107" i="13"/>
  <c r="C107" i="13"/>
  <c r="B107" i="13"/>
  <c r="G108" i="13" l="1"/>
  <c r="H108" i="13"/>
  <c r="E108" i="13"/>
  <c r="F108" i="13"/>
  <c r="B108" i="13"/>
  <c r="D108" i="13"/>
  <c r="C108" i="13"/>
  <c r="A109" i="13" a="1"/>
  <c r="A109" i="13" s="1"/>
  <c r="G109" i="13" l="1"/>
  <c r="H109" i="13"/>
  <c r="E109" i="13"/>
  <c r="F109" i="13"/>
  <c r="C109" i="13"/>
  <c r="D109" i="13"/>
  <c r="B109" i="13"/>
  <c r="A110" i="13" a="1"/>
  <c r="A110" i="13" s="1"/>
  <c r="A111" i="13" l="1" a="1"/>
  <c r="A111" i="13" s="1"/>
  <c r="G110" i="13"/>
  <c r="H110" i="13"/>
  <c r="E110" i="13"/>
  <c r="F110" i="13"/>
  <c r="C110" i="13"/>
  <c r="D110" i="13"/>
  <c r="B110" i="13"/>
  <c r="G111" i="13" l="1"/>
  <c r="H111" i="13"/>
  <c r="E111" i="13"/>
  <c r="F111" i="13"/>
  <c r="D111" i="13"/>
  <c r="B111" i="13"/>
  <c r="C111" i="13"/>
  <c r="A112" i="13" a="1"/>
  <c r="A112" i="13" s="1"/>
  <c r="G112" i="13" l="1"/>
  <c r="H112" i="13"/>
  <c r="E112" i="13"/>
  <c r="F112" i="13"/>
  <c r="C112" i="13"/>
  <c r="D112" i="13"/>
  <c r="B112" i="13"/>
  <c r="A113" i="13" a="1"/>
  <c r="A113" i="13" s="1"/>
  <c r="A114" i="13" l="1" a="1"/>
  <c r="A114" i="13" s="1"/>
  <c r="G113" i="13"/>
  <c r="H113" i="13"/>
  <c r="E113" i="13"/>
  <c r="F113" i="13"/>
  <c r="B113" i="13"/>
  <c r="D113" i="13"/>
  <c r="C113" i="13"/>
  <c r="G114" i="13" l="1"/>
  <c r="H114" i="13"/>
  <c r="E114" i="13"/>
  <c r="F114" i="13"/>
  <c r="B114" i="13"/>
  <c r="D114" i="13"/>
  <c r="C114" i="13"/>
  <c r="A115" i="13" a="1"/>
  <c r="A115" i="13" s="1"/>
  <c r="G115" i="13" l="1"/>
  <c r="H115" i="13"/>
  <c r="E115" i="13"/>
  <c r="F115" i="13"/>
  <c r="B115" i="13"/>
  <c r="C115" i="13"/>
  <c r="D115" i="13"/>
  <c r="A116" i="13" a="1"/>
  <c r="A116" i="13" s="1"/>
  <c r="A117" i="13" l="1" a="1"/>
  <c r="A117" i="13" s="1"/>
  <c r="G116" i="13"/>
  <c r="H116" i="13"/>
  <c r="E116" i="13"/>
  <c r="F116" i="13"/>
  <c r="D116" i="13"/>
  <c r="B116" i="13"/>
  <c r="C116" i="13"/>
  <c r="G117" i="13" l="1"/>
  <c r="H117" i="13"/>
  <c r="E117" i="13"/>
  <c r="F117" i="13"/>
  <c r="B117" i="13"/>
  <c r="C117" i="13"/>
  <c r="D117" i="13"/>
  <c r="A118" i="13" a="1"/>
  <c r="A118" i="13" s="1"/>
  <c r="G118" i="13" l="1"/>
  <c r="H118" i="13"/>
  <c r="E118" i="13"/>
  <c r="F118" i="13"/>
  <c r="D118" i="13"/>
  <c r="C118" i="13"/>
  <c r="B118" i="13"/>
  <c r="A119" i="13" a="1"/>
  <c r="A119" i="13" s="1"/>
  <c r="A120" i="13" l="1" a="1"/>
  <c r="A120" i="13" s="1"/>
  <c r="G119" i="13"/>
  <c r="H119" i="13"/>
  <c r="E119" i="13"/>
  <c r="F119" i="13"/>
  <c r="B119" i="13"/>
  <c r="D119" i="13"/>
  <c r="C119" i="13"/>
  <c r="G120" i="13" l="1"/>
  <c r="H120" i="13"/>
  <c r="E120" i="13"/>
  <c r="F120" i="13"/>
  <c r="D120" i="13"/>
  <c r="B120" i="13"/>
  <c r="C120" i="13"/>
  <c r="A121" i="13" a="1"/>
  <c r="A121" i="13" s="1"/>
  <c r="G121" i="13" l="1"/>
  <c r="H121" i="13"/>
  <c r="E121" i="13"/>
  <c r="F121" i="13"/>
  <c r="C121" i="13"/>
  <c r="B121" i="13"/>
  <c r="D121" i="13"/>
  <c r="A122" i="13" a="1"/>
  <c r="A122" i="13" s="1"/>
  <c r="A123" i="13" l="1" a="1"/>
  <c r="A123" i="13" s="1"/>
  <c r="G122" i="13"/>
  <c r="H122" i="13"/>
  <c r="E122" i="13"/>
  <c r="F122" i="13"/>
  <c r="D122" i="13"/>
  <c r="B122" i="13"/>
  <c r="C122" i="13"/>
  <c r="G123" i="13" l="1"/>
  <c r="H123" i="13"/>
  <c r="E123" i="13"/>
  <c r="F123" i="13"/>
  <c r="D123" i="13"/>
  <c r="C123" i="13"/>
  <c r="B123" i="13"/>
  <c r="A124" i="13" a="1"/>
  <c r="A124" i="13" s="1"/>
  <c r="G124" i="13" l="1"/>
  <c r="H124" i="13"/>
  <c r="E124" i="13"/>
  <c r="F124" i="13"/>
  <c r="B124" i="13"/>
  <c r="C124" i="13"/>
  <c r="D124" i="13"/>
  <c r="A125" i="13" a="1"/>
  <c r="A125" i="13" s="1"/>
  <c r="A126" i="13" l="1" a="1"/>
  <c r="A126" i="13" s="1"/>
  <c r="G125" i="13"/>
  <c r="H125" i="13"/>
  <c r="E125" i="13"/>
  <c r="F125" i="13"/>
  <c r="D125" i="13"/>
  <c r="B125" i="13"/>
  <c r="C125" i="13"/>
  <c r="G126" i="13" l="1"/>
  <c r="H126" i="13"/>
  <c r="E126" i="13"/>
  <c r="F126" i="13"/>
  <c r="D126" i="13"/>
  <c r="C126" i="13"/>
  <c r="B126" i="13"/>
  <c r="A127" i="13" a="1"/>
  <c r="A127" i="13" s="1"/>
  <c r="G127" i="13" l="1"/>
  <c r="H127" i="13"/>
  <c r="E127" i="13"/>
  <c r="F127" i="13"/>
  <c r="D127" i="13"/>
  <c r="C127" i="13"/>
  <c r="B127" i="13"/>
  <c r="A128" i="13" a="1"/>
  <c r="A128" i="13" s="1"/>
  <c r="A129" i="13" l="1" a="1"/>
  <c r="A129" i="13" s="1"/>
  <c r="G128" i="13"/>
  <c r="H128" i="13"/>
  <c r="E128" i="13"/>
  <c r="F128" i="13"/>
  <c r="B128" i="13"/>
  <c r="C128" i="13"/>
  <c r="D128" i="13"/>
  <c r="G129" i="13" l="1"/>
  <c r="H129" i="13"/>
  <c r="E129" i="13"/>
  <c r="F129" i="13"/>
  <c r="C129" i="13"/>
  <c r="D129" i="13"/>
  <c r="B129" i="13"/>
  <c r="A130" i="13" a="1"/>
  <c r="A130" i="13" s="1"/>
  <c r="G130" i="13" l="1"/>
  <c r="H130" i="13"/>
  <c r="E130" i="13"/>
  <c r="F130" i="13"/>
  <c r="D130" i="13"/>
  <c r="C130" i="13"/>
  <c r="B130" i="13"/>
  <c r="A131" i="13" a="1"/>
  <c r="A131" i="13" s="1"/>
  <c r="A132" i="13" l="1" a="1"/>
  <c r="A132" i="13" s="1"/>
  <c r="G131" i="13"/>
  <c r="H131" i="13"/>
  <c r="E131" i="13"/>
  <c r="F131" i="13"/>
  <c r="B131" i="13"/>
  <c r="C131" i="13"/>
  <c r="D131" i="13"/>
  <c r="G132" i="13" l="1"/>
  <c r="H132" i="13"/>
  <c r="E132" i="13"/>
  <c r="F132" i="13"/>
  <c r="C132" i="13"/>
  <c r="D132" i="13"/>
  <c r="B132" i="13"/>
  <c r="A133" i="13" a="1"/>
  <c r="A133" i="13" s="1"/>
  <c r="G133" i="13" l="1"/>
  <c r="H133" i="13"/>
  <c r="E133" i="13"/>
  <c r="F133" i="13"/>
  <c r="C133" i="13"/>
  <c r="B133" i="13"/>
  <c r="D133" i="13"/>
  <c r="A134" i="13" a="1"/>
  <c r="A134" i="13" s="1"/>
  <c r="A135" i="13" l="1" a="1"/>
  <c r="A135" i="13" s="1"/>
  <c r="G134" i="13"/>
  <c r="H134" i="13"/>
  <c r="E134" i="13"/>
  <c r="F134" i="13"/>
  <c r="B134" i="13"/>
  <c r="C134" i="13"/>
  <c r="D134" i="13"/>
  <c r="G135" i="13" l="1"/>
  <c r="H135" i="13"/>
  <c r="E135" i="13"/>
  <c r="F135" i="13"/>
  <c r="D135" i="13"/>
  <c r="B135" i="13"/>
  <c r="C135" i="13"/>
  <c r="A136" i="13" a="1"/>
  <c r="A136" i="13" s="1"/>
  <c r="G136" i="13" l="1"/>
  <c r="H136" i="13"/>
  <c r="E136" i="13"/>
  <c r="F136" i="13"/>
  <c r="C136" i="13"/>
  <c r="B136" i="13"/>
  <c r="D136" i="13"/>
  <c r="A137" i="13" a="1"/>
  <c r="A137" i="13" s="1"/>
  <c r="A138" i="13" l="1" a="1"/>
  <c r="A138" i="13" s="1"/>
  <c r="G137" i="13"/>
  <c r="H137" i="13"/>
  <c r="E137" i="13"/>
  <c r="F137" i="13"/>
  <c r="C137" i="13"/>
  <c r="B137" i="13"/>
  <c r="D137" i="13"/>
  <c r="G138" i="13" l="1"/>
  <c r="H138" i="13"/>
  <c r="E138" i="13"/>
  <c r="F138" i="13"/>
  <c r="D138" i="13"/>
  <c r="B138" i="13"/>
  <c r="C138" i="13"/>
  <c r="A139" i="13" a="1"/>
  <c r="A139" i="13" s="1"/>
  <c r="G139" i="13" l="1"/>
  <c r="H139" i="13"/>
  <c r="E139" i="13"/>
  <c r="F139" i="13"/>
  <c r="C139" i="13"/>
  <c r="B139" i="13"/>
  <c r="D139" i="13"/>
  <c r="A140" i="13" a="1"/>
  <c r="A140" i="13" s="1"/>
  <c r="A141" i="13" l="1" a="1"/>
  <c r="A141" i="13" s="1"/>
  <c r="G140" i="13"/>
  <c r="H140" i="13"/>
  <c r="E140" i="13"/>
  <c r="F140" i="13"/>
  <c r="C140" i="13"/>
  <c r="B140" i="13"/>
  <c r="D140" i="13"/>
  <c r="G141" i="13" l="1"/>
  <c r="H141" i="13"/>
  <c r="E141" i="13"/>
  <c r="F141" i="13"/>
  <c r="B141" i="13"/>
  <c r="C141" i="13"/>
  <c r="D141" i="13"/>
  <c r="A142" i="13" a="1"/>
  <c r="A142" i="13" s="1"/>
  <c r="G142" i="13" l="1"/>
  <c r="H142" i="13"/>
  <c r="E142" i="13"/>
  <c r="F142" i="13"/>
  <c r="D142" i="13"/>
  <c r="C142" i="13"/>
  <c r="B142" i="13"/>
  <c r="A143" i="13" a="1"/>
  <c r="A143" i="13" s="1"/>
  <c r="A144" i="13" l="1" a="1"/>
  <c r="A144" i="13" s="1"/>
  <c r="G143" i="13"/>
  <c r="H143" i="13"/>
  <c r="E143" i="13"/>
  <c r="F143" i="13"/>
  <c r="B143" i="13"/>
  <c r="D143" i="13"/>
  <c r="C143" i="13"/>
  <c r="G144" i="13" l="1"/>
  <c r="H144" i="13"/>
  <c r="E144" i="13"/>
  <c r="F144" i="13"/>
  <c r="C144" i="13"/>
  <c r="D144" i="13"/>
  <c r="B144" i="13"/>
  <c r="A145" i="13" a="1"/>
  <c r="A145" i="13" s="1"/>
  <c r="G145" i="13" l="1"/>
  <c r="H145" i="13"/>
  <c r="E145" i="13"/>
  <c r="F145" i="13"/>
  <c r="C145" i="13"/>
  <c r="B145" i="13"/>
  <c r="D145" i="13"/>
  <c r="A146" i="13" a="1"/>
  <c r="A146" i="13" s="1"/>
  <c r="A147" i="13" l="1" a="1"/>
  <c r="A147" i="13" s="1"/>
  <c r="G146" i="13"/>
  <c r="H146" i="13"/>
  <c r="E146" i="13"/>
  <c r="F146" i="13"/>
  <c r="B146" i="13"/>
  <c r="D146" i="13"/>
  <c r="C146" i="13"/>
  <c r="G147" i="13" l="1"/>
  <c r="E147" i="13"/>
  <c r="F147" i="13"/>
  <c r="H147" i="13"/>
  <c r="C147" i="13"/>
  <c r="B147" i="13"/>
  <c r="D147" i="13"/>
  <c r="A148" i="13" a="1"/>
  <c r="A148" i="13" s="1"/>
  <c r="A149" i="13" s="1" a="1"/>
  <c r="A149" i="13" s="1"/>
  <c r="G149" i="13" l="1"/>
  <c r="E149" i="13"/>
  <c r="H149" i="13"/>
  <c r="F149" i="13"/>
  <c r="B149" i="13"/>
  <c r="D149" i="13"/>
  <c r="C149" i="13"/>
  <c r="G148" i="13"/>
  <c r="E148" i="13"/>
  <c r="F148" i="13"/>
  <c r="H148" i="13"/>
  <c r="B148" i="13"/>
  <c r="D148" i="13"/>
  <c r="C148" i="13"/>
  <c r="A150" i="13" a="1"/>
  <c r="A150" i="13" s="1"/>
  <c r="A151" i="13" s="1" a="1"/>
  <c r="A151" i="13" s="1"/>
  <c r="G151" i="13" l="1"/>
  <c r="E151" i="13"/>
  <c r="H151" i="13"/>
  <c r="F151" i="13"/>
  <c r="G150" i="13"/>
  <c r="E150" i="13"/>
  <c r="F150" i="13"/>
  <c r="H150" i="13"/>
  <c r="C150" i="13"/>
  <c r="B150" i="13"/>
  <c r="D150" i="13"/>
  <c r="A152" i="13" a="1"/>
  <c r="A152" i="13" s="1"/>
  <c r="C151" i="13"/>
  <c r="B151" i="13"/>
  <c r="D151" i="13"/>
  <c r="G152" i="13" l="1"/>
  <c r="F152" i="13"/>
  <c r="E152" i="13"/>
  <c r="H152" i="13"/>
  <c r="A153" i="13" a="1"/>
  <c r="A153" i="13" s="1"/>
  <c r="B152" i="13"/>
  <c r="D152" i="13"/>
  <c r="C152" i="13"/>
  <c r="G153" i="13" l="1"/>
  <c r="E153" i="13"/>
  <c r="F153" i="13"/>
  <c r="H153" i="13"/>
  <c r="A154" i="13" a="1"/>
  <c r="A154" i="13" s="1"/>
  <c r="C153" i="13"/>
  <c r="B153" i="13"/>
  <c r="D153" i="13"/>
  <c r="G154" i="13" l="1"/>
  <c r="F154" i="13"/>
  <c r="H154" i="13"/>
  <c r="E154" i="13"/>
  <c r="A155" i="13" a="1"/>
  <c r="A155" i="13" s="1"/>
  <c r="B154" i="13"/>
  <c r="D154" i="13"/>
  <c r="C154" i="13"/>
  <c r="G155" i="13" l="1"/>
  <c r="H155" i="13"/>
  <c r="E155" i="13"/>
  <c r="F155" i="13"/>
  <c r="A156" i="13" a="1"/>
  <c r="A156" i="13" s="1"/>
  <c r="D155" i="13"/>
  <c r="C155" i="13"/>
  <c r="B155" i="13"/>
  <c r="G156" i="13" l="1"/>
  <c r="E156" i="13"/>
  <c r="F156" i="13"/>
  <c r="H156" i="13"/>
  <c r="A157" i="13" a="1"/>
  <c r="A157" i="13" s="1"/>
  <c r="C156" i="13"/>
  <c r="D156" i="13"/>
  <c r="B156" i="13"/>
  <c r="G157" i="13" l="1"/>
  <c r="E157" i="13"/>
  <c r="F157" i="13"/>
  <c r="H157" i="13"/>
  <c r="B157" i="13"/>
  <c r="C157" i="13"/>
  <c r="D157" i="13"/>
</calcChain>
</file>

<file path=xl/sharedStrings.xml><?xml version="1.0" encoding="utf-8"?>
<sst xmlns="http://schemas.openxmlformats.org/spreadsheetml/2006/main" count="2420" uniqueCount="766">
  <si>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</si>
  <si>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</si>
  <si>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</si>
  <si>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</si>
  <si>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</si>
  <si>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</si>
  <si>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</si>
  <si>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</si>
  <si>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</si>
  <si>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</si>
  <si>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</si>
  <si>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</si>
  <si>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</si>
  <si>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</si>
  <si>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</si>
  <si>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</si>
  <si>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</si>
  <si>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</si>
  <si>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</si>
  <si>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</si>
  <si>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</si>
  <si>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</si>
  <si>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</si>
  <si>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</si>
  <si>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</si>
  <si>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</si>
  <si>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</si>
  <si>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</si>
  <si>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</si>
  <si>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</si>
  <si>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</si>
  <si>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</si>
  <si>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</si>
  <si>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</si>
  <si>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</si>
  <si>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</si>
  <si>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</si>
  <si>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</si>
  <si>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</si>
  <si>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</si>
  <si>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</si>
  <si>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</si>
  <si>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</si>
  <si>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</si>
  <si>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</si>
  <si>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</si>
  <si>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</si>
  <si>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</si>
  <si>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</si>
  <si>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</si>
  <si>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</si>
  <si>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</si>
  <si>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</si>
  <si>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</si>
  <si>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</si>
  <si>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</si>
  <si>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</si>
  <si>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</si>
  <si>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</si>
  <si>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</si>
  <si>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</si>
  <si>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</si>
  <si>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</si>
  <si>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</si>
  <si>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</si>
  <si>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</si>
  <si>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</si>
  <si>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</si>
  <si>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</si>
  <si>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</si>
  <si>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</si>
  <si>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</si>
  <si>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</si>
  <si>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</si>
  <si>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</si>
  <si>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</si>
  <si>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</si>
  <si>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</si>
  <si>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</si>
  <si>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</si>
  <si>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</si>
  <si>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</si>
  <si>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</si>
  <si>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</si>
  <si>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</si>
  <si>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</si>
  <si>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</si>
  <si>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</si>
  <si>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</si>
  <si>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</si>
  <si>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</si>
  <si>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</si>
  <si>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</si>
  <si>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</si>
  <si>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</si>
  <si>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</si>
  <si>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</si>
  <si>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</si>
  <si>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</si>
  <si>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</si>
  <si>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</si>
  <si>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</si>
  <si>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</si>
  <si>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</si>
  <si>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</si>
  <si>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</si>
  <si>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</si>
  <si>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</si>
  <si>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</si>
  <si>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</si>
  <si>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</si>
  <si>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</si>
  <si>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</si>
  <si>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</si>
  <si>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</si>
  <si>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</si>
  <si>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</si>
  <si>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</si>
  <si>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</si>
  <si>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</si>
  <si>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</si>
  <si>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</si>
  <si>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</si>
  <si>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</si>
  <si>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</si>
  <si>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</si>
  <si>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</si>
  <si>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</si>
  <si>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</si>
  <si>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</si>
  <si>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</si>
  <si>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</si>
  <si>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</si>
  <si>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</si>
  <si>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</si>
  <si>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</si>
  <si>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</si>
  <si>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</si>
  <si>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</si>
  <si>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</si>
  <si>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</si>
  <si>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</si>
  <si>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</si>
  <si>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</si>
  <si>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</si>
  <si>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</si>
  <si>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</si>
  <si>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</si>
  <si>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</si>
  <si>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</si>
  <si>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</si>
  <si>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</si>
  <si>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</si>
  <si>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</si>
  <si>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</si>
  <si>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</si>
  <si>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</si>
  <si>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</si>
  <si>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</si>
  <si>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</si>
  <si>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</si>
  <si>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</si>
  <si>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</si>
  <si>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</si>
  <si>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</si>
  <si>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</si>
  <si>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</si>
  <si>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</si>
  <si>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</si>
  <si>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</si>
  <si>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</si>
  <si>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</si>
  <si>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</si>
  <si>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</si>
  <si>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</si>
  <si>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</si>
  <si>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</si>
  <si>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</si>
  <si>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</si>
  <si>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</si>
  <si>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</si>
  <si>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</si>
  <si>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</si>
  <si>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</si>
  <si>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</si>
  <si>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</si>
  <si>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</si>
  <si>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</si>
  <si>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</si>
  <si>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</si>
  <si>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</si>
  <si>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</si>
  <si>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</si>
  <si>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</si>
  <si>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</si>
  <si>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</si>
  <si>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</si>
  <si>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</si>
  <si>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</si>
  <si>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</si>
  <si>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</si>
  <si>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</si>
  <si>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</si>
  <si>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</si>
  <si>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</si>
  <si>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</si>
  <si>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</si>
  <si>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</si>
  <si>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</si>
  <si>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</si>
  <si>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</si>
  <si>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</si>
  <si>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</si>
  <si>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</si>
  <si>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</si>
  <si>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</si>
  <si>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</si>
  <si>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</si>
  <si>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</si>
  <si>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</si>
  <si>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</si>
  <si>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</si>
  <si>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</si>
  <si>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</si>
  <si>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</si>
  <si>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</si>
  <si>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</si>
  <si>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</si>
  <si>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</si>
  <si>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</si>
  <si>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</si>
  <si>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</si>
  <si>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</si>
  <si>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</si>
  <si>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</si>
  <si>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</si>
  <si>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</si>
  <si>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</si>
  <si>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</si>
  <si>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</si>
  <si>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</si>
  <si>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</si>
  <si>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</si>
  <si>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</si>
  <si>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</si>
  <si>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</si>
  <si>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</si>
  <si>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</si>
  <si>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</si>
  <si>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</si>
  <si>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</si>
  <si>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</si>
  <si>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</si>
  <si>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</si>
  <si>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</si>
  <si>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</si>
  <si>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</si>
  <si>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</si>
  <si>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</si>
  <si>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</si>
  <si>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</si>
  <si>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</si>
  <si>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</si>
  <si>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</si>
  <si>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</si>
  <si>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</si>
  <si>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</si>
  <si>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</si>
  <si>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</si>
  <si>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</si>
  <si>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</si>
  <si>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</si>
  <si>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</si>
  <si>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</si>
  <si>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</si>
  <si>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</si>
  <si>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</si>
  <si>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</si>
  <si>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</si>
  <si>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</si>
  <si>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</si>
  <si>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</si>
  <si>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</si>
  <si>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</si>
  <si>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</si>
  <si>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</si>
  <si>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</si>
  <si>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</si>
  <si>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</si>
  <si>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</si>
  <si>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</si>
  <si>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</si>
  <si>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</si>
  <si>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</si>
  <si>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</si>
  <si>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</si>
  <si>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</si>
  <si>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</si>
  <si>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</si>
  <si>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</si>
  <si>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</si>
  <si>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</si>
  <si>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</si>
  <si>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</si>
  <si>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</si>
  <si>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</si>
  <si>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</si>
  <si>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</si>
  <si>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</si>
  <si>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</si>
  <si>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</si>
  <si>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</si>
  <si>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</si>
  <si>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</si>
  <si>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</si>
  <si>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</si>
  <si>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</si>
  <si>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</si>
  <si>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</si>
  <si>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</si>
  <si>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</si>
  <si>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</si>
  <si>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</si>
  <si>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</si>
  <si>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</si>
  <si>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</si>
  <si>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</si>
  <si>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</si>
  <si>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</si>
  <si>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</si>
  <si>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</si>
  <si>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</si>
  <si>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</si>
  <si>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</si>
  <si>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</si>
  <si>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</si>
  <si>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</si>
  <si>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</si>
  <si>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</si>
  <si>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</si>
  <si>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</si>
  <si>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</si>
  <si>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</si>
  <si>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</si>
  <si>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</si>
  <si>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</si>
  <si>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</si>
  <si>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</si>
  <si>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</si>
  <si>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</si>
  <si>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</si>
  <si>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</si>
  <si>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</si>
  <si>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</si>
  <si>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</si>
  <si>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</si>
  <si>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</si>
  <si>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</si>
  <si>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</si>
  <si>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</si>
  <si>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</si>
  <si>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</si>
  <si>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</si>
  <si>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</si>
  <si>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</si>
  <si>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</si>
  <si>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</si>
  <si>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</si>
  <si>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</si>
  <si>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</si>
  <si>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</si>
  <si>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</si>
  <si>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</si>
  <si>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</si>
  <si>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</si>
  <si>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</si>
  <si>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</si>
  <si>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</si>
  <si>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</si>
  <si>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</si>
  <si>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</si>
  <si>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</si>
  <si>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</si>
  <si>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</si>
  <si>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</si>
  <si>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</si>
  <si>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</si>
  <si>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</si>
  <si>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</si>
  <si>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</si>
  <si>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</si>
  <si>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</si>
  <si>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</si>
  <si>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</si>
  <si>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</si>
  <si>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</si>
  <si>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</si>
  <si>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</si>
  <si>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</si>
  <si>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</si>
  <si>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</si>
  <si>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</si>
  <si>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</si>
  <si>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</si>
  <si>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</si>
  <si>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</si>
  <si>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</si>
  <si>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</si>
  <si>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</si>
  <si>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</si>
  <si>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</si>
  <si>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</si>
  <si>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</si>
  <si>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</si>
  <si>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</si>
  <si>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</si>
  <si>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</si>
  <si>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</si>
  <si>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</si>
  <si>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</si>
  <si>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</si>
  <si>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</si>
  <si>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</si>
  <si>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</si>
  <si>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</si>
  <si>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</si>
  <si>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</si>
  <si>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</si>
  <si>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</si>
  <si>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</si>
  <si>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</si>
  <si>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</si>
  <si>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</si>
  <si>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</si>
  <si>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</si>
  <si>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</si>
  <si>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</si>
  <si>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</si>
  <si>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</si>
  <si>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</si>
  <si>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</si>
  <si>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</si>
  <si>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</si>
  <si>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</si>
  <si>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</si>
  <si>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</si>
  <si>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</si>
  <si>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</si>
  <si>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</si>
  <si>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</si>
  <si>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</si>
  <si>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</si>
  <si>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</si>
  <si>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</si>
  <si>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</si>
  <si>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</si>
  <si>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Supplier of Last Resort 
Fixed charge adder*
p/MPAN/day</t>
  </si>
  <si>
    <t>Excess Supplier of Last Resort 
Fixed charge adder**
p/MPAN/day</t>
  </si>
  <si>
    <t>Eligible Bad Debt
Fixed charge adder***
p/MPAN/day</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</si>
  <si>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</si>
  <si>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</si>
  <si>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</si>
  <si>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</si>
  <si>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</si>
  <si>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</si>
  <si>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</si>
  <si>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</si>
  <si>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</si>
  <si>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</si>
  <si>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</si>
  <si>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</si>
  <si>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</si>
  <si>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</si>
  <si>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</si>
  <si>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</si>
  <si>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</si>
  <si>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</si>
  <si>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</si>
  <si>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</si>
  <si>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</si>
  <si>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</si>
  <si>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</si>
  <si>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</si>
  <si>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</si>
  <si>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</si>
  <si>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</si>
  <si>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</si>
  <si>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</si>
  <si>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</si>
  <si>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</si>
  <si>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</si>
  <si>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</si>
  <si>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</si>
  <si>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</si>
  <si>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</si>
  <si>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</si>
  <si>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</si>
  <si>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</si>
  <si>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</si>
  <si>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</si>
  <si>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</si>
  <si>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</si>
  <si>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</si>
  <si>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</si>
  <si>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</si>
  <si>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</si>
  <si>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</si>
  <si>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</si>
  <si>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</si>
  <si>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</si>
  <si>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</si>
  <si>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</si>
  <si>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</si>
  <si>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</si>
  <si>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</si>
  <si>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</si>
  <si>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</si>
  <si>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</si>
  <si>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</si>
  <si>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</si>
  <si>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</si>
  <si>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</si>
  <si>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</si>
  <si>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</si>
  <si>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</si>
  <si>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</si>
  <si>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</si>
  <si>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</si>
  <si>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</si>
  <si>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</si>
  <si>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</si>
  <si>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</si>
  <si>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</si>
  <si>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</si>
  <si>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</si>
  <si>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</si>
  <si>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</si>
  <si>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</si>
  <si>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</si>
  <si>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</si>
  <si>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</si>
  <si>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</si>
  <si>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</si>
  <si>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</si>
  <si>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</si>
  <si>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</si>
  <si>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</si>
  <si>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</si>
  <si>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</si>
  <si>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</si>
  <si>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</si>
  <si>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</si>
  <si>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</si>
  <si>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</si>
  <si>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</si>
  <si>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</si>
  <si>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</si>
  <si>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</si>
  <si>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</si>
  <si>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</si>
  <si>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</si>
  <si>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</si>
  <si>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</si>
  <si>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</si>
  <si>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</si>
  <si>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</si>
  <si>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</si>
  <si>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</si>
  <si>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</si>
  <si>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</si>
  <si>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</si>
  <si>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</si>
  <si>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</si>
  <si>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</si>
  <si>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</si>
  <si>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</si>
  <si>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</si>
  <si>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</si>
  <si>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</si>
  <si>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</si>
  <si>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</si>
  <si>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</si>
  <si>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</si>
  <si>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</si>
  <si>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</si>
  <si>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</si>
  <si>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</si>
  <si>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</si>
  <si>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</si>
  <si>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</si>
  <si>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</si>
  <si>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</si>
  <si>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</si>
  <si>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</si>
  <si>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</si>
  <si>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</si>
  <si>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</si>
  <si>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</si>
  <si>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</si>
  <si>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</si>
  <si>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</si>
  <si>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</si>
  <si>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</si>
  <si>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</si>
  <si>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</si>
  <si>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</si>
  <si>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</si>
  <si>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</si>
  <si>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</si>
  <si>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</si>
  <si>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</si>
  <si>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</si>
  <si>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</si>
  <si>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</si>
  <si>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</si>
  <si>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</si>
  <si>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</si>
  <si>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</si>
  <si>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</si>
  <si>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</si>
  <si>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</si>
  <si>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</si>
  <si>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</si>
  <si>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</si>
  <si>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</si>
  <si>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</si>
  <si>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</si>
  <si>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</si>
  <si>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</si>
  <si>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</si>
  <si>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</si>
  <si>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</si>
  <si>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</si>
  <si>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</si>
  <si>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</si>
  <si>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</si>
  <si>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</si>
  <si>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</si>
  <si>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</si>
  <si>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</si>
  <si>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</si>
  <si>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</si>
  <si>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</si>
  <si>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</si>
  <si>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</si>
  <si>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</si>
  <si>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</si>
  <si>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</si>
  <si>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</si>
  <si>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New or Amended Charges for Designated EHV Properties can be found in the relevant 'Addendum' spreadsheet published on our website, as updated from time to time.</t>
  </si>
  <si>
    <t>Residual Charging Band</t>
  </si>
  <si>
    <t>1 April 2023</t>
  </si>
  <si>
    <t>∞</t>
  </si>
  <si>
    <t>16:00 to 19:30</t>
  </si>
  <si>
    <t>08:00 to 16:00
19:30 to 22:00</t>
  </si>
  <si>
    <t>00:00 to 08:00
22:00 to 24:00</t>
  </si>
  <si>
    <t>00:00 to 24:00</t>
  </si>
  <si>
    <t>All the above times are in UK Clock time</t>
  </si>
  <si>
    <t>08:00 to 22:00</t>
  </si>
  <si>
    <t>1600 - 1930</t>
  </si>
  <si>
    <t>0, 8</t>
  </si>
  <si>
    <t>2023/24</t>
  </si>
  <si>
    <t>Vattenfall Networks Limited has no superscostumer preserved charges/additional LLFCs</t>
  </si>
  <si>
    <t>Vattenfall Networks Limited has no site specific preserved charges/additional LLFCs</t>
  </si>
  <si>
    <t>M01 , M61 , M31</t>
  </si>
  <si>
    <t>M03 , M63 , M33</t>
  </si>
  <si>
    <t>M04 , M64 , M34</t>
  </si>
  <si>
    <t xml:space="preserve">11M , 61M </t>
  </si>
  <si>
    <t xml:space="preserve">12M , 62M </t>
  </si>
  <si>
    <t xml:space="preserve">13M , 63M </t>
  </si>
  <si>
    <t xml:space="preserve">14M , 64M </t>
  </si>
  <si>
    <t>M06 , M66 , M36</t>
  </si>
  <si>
    <t>M26 , M86 , M56</t>
  </si>
  <si>
    <t xml:space="preserve">21M , 71M </t>
  </si>
  <si>
    <t xml:space="preserve">22M , 72M </t>
  </si>
  <si>
    <t xml:space="preserve">23M , 73M </t>
  </si>
  <si>
    <t xml:space="preserve">24M , 74M </t>
  </si>
  <si>
    <t>M85 , M55</t>
  </si>
  <si>
    <t xml:space="preserve">Y1M </t>
  </si>
  <si>
    <t xml:space="preserve">Y2M </t>
  </si>
  <si>
    <t xml:space="preserve">Y3M </t>
  </si>
  <si>
    <t xml:space="preserve">Y4M </t>
  </si>
  <si>
    <t>M84 , M54</t>
  </si>
  <si>
    <t xml:space="preserve">81M </t>
  </si>
  <si>
    <t xml:space="preserve">82M </t>
  </si>
  <si>
    <t xml:space="preserve">83M </t>
  </si>
  <si>
    <t xml:space="preserve">84M </t>
  </si>
  <si>
    <t>M11 , M71 , M41</t>
  </si>
  <si>
    <t>ML1 , ME1 , MH1</t>
  </si>
  <si>
    <t>ML3 , ME3 , MH3</t>
  </si>
  <si>
    <t>ME5 , MH5</t>
  </si>
  <si>
    <t/>
  </si>
  <si>
    <t>ME8 , MH8</t>
  </si>
  <si>
    <t>M01</t>
  </si>
  <si>
    <t>M03</t>
  </si>
  <si>
    <t>M04</t>
  </si>
  <si>
    <t>11M</t>
  </si>
  <si>
    <t>12M</t>
  </si>
  <si>
    <t>13M</t>
  </si>
  <si>
    <t>14M</t>
  </si>
  <si>
    <t>M06</t>
  </si>
  <si>
    <t>M26</t>
  </si>
  <si>
    <t>21M</t>
  </si>
  <si>
    <t>22M</t>
  </si>
  <si>
    <t>23M</t>
  </si>
  <si>
    <t>24M</t>
  </si>
  <si>
    <t>M11</t>
  </si>
  <si>
    <t>ML1</t>
  </si>
  <si>
    <t>ML3</t>
  </si>
  <si>
    <t>M61</t>
  </si>
  <si>
    <t>M63</t>
  </si>
  <si>
    <t>M64</t>
  </si>
  <si>
    <t>61M</t>
  </si>
  <si>
    <t>62M</t>
  </si>
  <si>
    <t>63M</t>
  </si>
  <si>
    <t>64M</t>
  </si>
  <si>
    <t>M66</t>
  </si>
  <si>
    <t>M86</t>
  </si>
  <si>
    <t>71M</t>
  </si>
  <si>
    <t>72M</t>
  </si>
  <si>
    <t>73M</t>
  </si>
  <si>
    <t>74M</t>
  </si>
  <si>
    <t>M85</t>
  </si>
  <si>
    <t>Y1M</t>
  </si>
  <si>
    <t>Y2M</t>
  </si>
  <si>
    <t>Y3M</t>
  </si>
  <si>
    <t>Y4M</t>
  </si>
  <si>
    <t>M84</t>
  </si>
  <si>
    <t>81M</t>
  </si>
  <si>
    <t>82M</t>
  </si>
  <si>
    <t>83M</t>
  </si>
  <si>
    <t>84M</t>
  </si>
  <si>
    <t>M71</t>
  </si>
  <si>
    <t>MH1</t>
  </si>
  <si>
    <t>MH3</t>
  </si>
  <si>
    <t>MH5</t>
  </si>
  <si>
    <t>MH8</t>
  </si>
  <si>
    <t>M31</t>
  </si>
  <si>
    <t>M33</t>
  </si>
  <si>
    <t>M34</t>
  </si>
  <si>
    <t>M36</t>
  </si>
  <si>
    <t>M56</t>
  </si>
  <si>
    <t>M55</t>
  </si>
  <si>
    <t>M54</t>
  </si>
  <si>
    <t>M41</t>
  </si>
  <si>
    <t>ME1</t>
  </si>
  <si>
    <t>ME3</t>
  </si>
  <si>
    <t>ME5</t>
  </si>
  <si>
    <t>ME8</t>
  </si>
  <si>
    <t>Final</t>
  </si>
  <si>
    <t>High Voltage Network</t>
  </si>
  <si>
    <t>Low Voltage Substation</t>
  </si>
  <si>
    <t>Low Voltage Network</t>
  </si>
  <si>
    <t>M01 , M03 , M04 , 11M , 12M , 13M , 14M , M06 , M26 , 21M , 22M , 23M , 24M , M11 , M86 , 71M , 72M , 73M , 74M , M61 , M63 , M64 , 61M , 62M , M31 , M36 , M56 , 63M , 64M , M66 , M41 , M33 , M34 , M71, ML1,  ML3,  MH1, MH3, ME3, ME1</t>
  </si>
  <si>
    <t>M85 , Y1M , Y2M , Y3M , Y4M , M55 , MH5, ME5</t>
  </si>
  <si>
    <t>M84 , 81M , 82M , 83M , 84M , M54 , MH8 , ME8</t>
  </si>
  <si>
    <t>Vattenfall Networks Limited - GSP M</t>
  </si>
  <si>
    <t>Monday – Friday 
(Apr – Oct)</t>
  </si>
  <si>
    <t>00:00 – 07:00</t>
  </si>
  <si>
    <t>07:00 – 24:00</t>
  </si>
  <si>
    <t>Monday – Friday 
(Nov – Feb)</t>
  </si>
  <si>
    <t>16:00 – 19:00</t>
  </si>
  <si>
    <t>07:00 – 16:00 
19:00 – 20:00</t>
  </si>
  <si>
    <t>20:00 – 24:00</t>
  </si>
  <si>
    <t>Monday – Friday 
(Mar)</t>
  </si>
  <si>
    <t>Saturday and Sunday (All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</si>
</sst>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41" x14ac:knownFonts="1">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Trebuchet MS"/>
      <family val="2"/>
    </font>
    <font>
      <b/>
      <sz val="12"/>
      <name val="Arial"/>
      <family val="2"/>
    </font>
    <font>
      <b/>
      <sz val="11"/>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43"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98">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ont="1" applyFill="1" applyAlignment="1" applyProtection="1">
      <alignment horizontal="left" vertical="center" wrapText="1"/>
      <protection locked="0"/>
    </xf>
    <xf numFmtId="49" fontId="7" fillId="6" borderId="0" xfId="2" applyNumberFormat="1" applyFont="1" applyFill="1" applyAlignment="1" applyProtection="1">
      <alignment vertical="center" wrapText="1"/>
      <protection locked="0"/>
    </xf>
    <xf numFmtId="49" fontId="13" fillId="0" borderId="0" xfId="5" applyNumberFormat="1" applyFont="1" applyBorder="1" applyAlignment="1" applyProtection="1">
      <alignment vertical="center"/>
      <protection locked="0"/>
    </xf>
    <xf numFmtId="0" fontId="5" fillId="0" borderId="0" xfId="0" applyFont="1" applyBorder="1" applyProtection="1">
      <protection locked="0"/>
    </xf>
    <xf numFmtId="49" fontId="7" fillId="6" borderId="0" xfId="2" applyNumberFormat="1" applyFont="1" applyFill="1" applyBorder="1" applyAlignment="1" applyProtection="1">
      <alignment vertical="center" wrapText="1"/>
      <protection locked="0"/>
    </xf>
    <xf numFmtId="49" fontId="7" fillId="0" borderId="0" xfId="6" applyNumberFormat="1" applyFont="1" applyBorder="1" applyAlignment="1" applyProtection="1">
      <alignment vertical="center"/>
      <protection locked="0"/>
    </xf>
    <xf numFmtId="49" fontId="7" fillId="0" borderId="0" xfId="6" quotePrefix="1" applyNumberFormat="1" applyFon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5" fontId="5" fillId="32" borderId="1" xfId="10" applyNumberFormat="1" applyFont="1" applyFill="1" applyBorder="1" applyAlignment="1" applyProtection="1">
      <alignment vertical="center"/>
      <protection locked="0"/>
    </xf>
    <xf numFmtId="175" fontId="5" fillId="35"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2"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5"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pplyProtection="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5" fillId="32" borderId="1" xfId="10" applyNumberFormat="1" applyFont="1" applyFill="1" applyBorder="1" applyAlignment="1" applyProtection="1">
      <alignment vertical="center"/>
    </xf>
    <xf numFmtId="176"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ont="1" applyFill="1" applyAlignment="1" applyProtection="1">
      <alignment horizontal="center" vertical="center" wrapText="1"/>
      <protection locked="0"/>
    </xf>
    <xf numFmtId="49" fontId="7" fillId="6" borderId="0" xfId="2" quotePrefix="1" applyNumberFormat="1" applyFont="1" applyFill="1" applyAlignment="1" applyProtection="1">
      <alignment horizontal="center" vertical="center" wrapText="1"/>
      <protection locked="0"/>
    </xf>
    <xf numFmtId="0" fontId="9"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3" fillId="0" borderId="0" xfId="5" quotePrefix="1" applyNumberFormat="1" applyFont="1" applyBorder="1" applyAlignment="1" applyProtection="1">
      <alignment horizontal="left" vertical="center"/>
      <protection locked="0"/>
    </xf>
    <xf numFmtId="0" fontId="21" fillId="0" borderId="0" xfId="7" applyFont="1"/>
    <xf numFmtId="0" fontId="9" fillId="0" borderId="0" xfId="4" applyFill="1" applyAlignment="1" applyProtection="1">
      <alignment horizontal="left" vertical="center"/>
    </xf>
    <xf numFmtId="172" fontId="5" fillId="30" borderId="0" xfId="7" applyNumberFormat="1" applyFill="1" applyAlignment="1">
      <alignment horizontal="left"/>
    </xf>
    <xf numFmtId="0" fontId="5" fillId="30" borderId="0" xfId="7" applyFill="1" applyAlignment="1">
      <alignment horizontal="left" vertical="center"/>
    </xf>
    <xf numFmtId="177" fontId="2" fillId="31" borderId="4" xfId="16" applyNumberFormat="1" applyFill="1" applyBorder="1" applyAlignment="1" applyProtection="1">
      <alignment vertical="center"/>
    </xf>
    <xf numFmtId="177" fontId="2" fillId="31" borderId="1" xfId="16" applyNumberFormat="1" applyFill="1" applyBorder="1" applyAlignment="1" applyProtection="1">
      <alignment vertical="center"/>
    </xf>
    <xf numFmtId="174" fontId="2" fillId="31" borderId="1" xfId="16" applyNumberFormat="1" applyFill="1" applyBorder="1" applyAlignment="1" applyProtection="1">
      <alignment vertical="center"/>
    </xf>
    <xf numFmtId="174" fontId="2" fillId="34" borderId="1" xfId="17" applyNumberFormat="1" applyFill="1" applyBorder="1" applyAlignment="1" applyProtection="1">
      <alignment vertical="center"/>
    </xf>
    <xf numFmtId="175" fontId="2" fillId="31" borderId="1" xfId="16" applyNumberFormat="1" applyFill="1" applyBorder="1" applyAlignment="1" applyProtection="1">
      <alignment vertical="center"/>
      <protection locked="0"/>
    </xf>
    <xf numFmtId="175" fontId="5" fillId="31" borderId="1" xfId="16" applyNumberFormat="1" applyFont="1" applyFill="1" applyBorder="1" applyAlignment="1" applyProtection="1">
      <alignment vertical="center"/>
      <protection locked="0"/>
    </xf>
    <xf numFmtId="175" fontId="5" fillId="34" borderId="1" xfId="16" applyNumberFormat="1" applyFont="1" applyFill="1" applyBorder="1" applyAlignment="1" applyProtection="1">
      <alignment vertical="center"/>
      <protection locked="0"/>
    </xf>
    <xf numFmtId="176" fontId="2" fillId="31" borderId="1" xfId="16" applyNumberFormat="1" applyFill="1" applyBorder="1" applyAlignment="1" applyProtection="1">
      <alignment vertical="center"/>
    </xf>
    <xf numFmtId="176"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17" borderId="0" xfId="7" applyFont="1" applyFill="1"/>
    <xf numFmtId="0" fontId="22" fillId="17" borderId="0" xfId="7" applyFont="1" applyFill="1" applyAlignment="1">
      <alignment horizontal="left"/>
    </xf>
    <xf numFmtId="0" fontId="23" fillId="2" borderId="0" xfId="0" applyFont="1" applyFill="1" applyAlignment="1">
      <alignment vertical="center"/>
    </xf>
    <xf numFmtId="0" fontId="24" fillId="2" borderId="0" xfId="4" applyFont="1" applyFill="1" applyAlignment="1" applyProtection="1">
      <alignment vertical="center"/>
      <protection hidden="1"/>
    </xf>
    <xf numFmtId="0" fontId="23" fillId="2" borderId="7" xfId="7" quotePrefix="1" applyFont="1" applyFill="1" applyBorder="1" applyAlignment="1">
      <alignment vertical="center" wrapText="1"/>
    </xf>
    <xf numFmtId="0" fontId="23" fillId="2" borderId="0" xfId="0" applyFont="1" applyFill="1"/>
    <xf numFmtId="0" fontId="26" fillId="17" borderId="0" xfId="2" applyNumberFormat="1" applyFont="1" applyFill="1" applyBorder="1" applyAlignment="1">
      <alignment horizontal="center" vertical="center" wrapText="1"/>
    </xf>
    <xf numFmtId="0" fontId="23" fillId="17" borderId="0" xfId="0" applyFont="1" applyFill="1" applyBorder="1"/>
    <xf numFmtId="0" fontId="23" fillId="17" borderId="0" xfId="0" applyFont="1" applyFill="1" applyBorder="1" applyAlignment="1">
      <alignment vertical="center"/>
    </xf>
    <xf numFmtId="0" fontId="23" fillId="2" borderId="0" xfId="0" applyFont="1" applyFill="1" applyAlignment="1">
      <alignment horizontal="center" vertical="center"/>
    </xf>
    <xf numFmtId="2" fontId="23" fillId="2" borderId="0" xfId="0" applyNumberFormat="1" applyFont="1" applyFill="1" applyAlignment="1">
      <alignment horizontal="center" vertical="center"/>
    </xf>
    <xf numFmtId="164"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0" fontId="24" fillId="2" borderId="0" xfId="4" applyFont="1" applyFill="1" applyAlignment="1" applyProtection="1">
      <alignment vertical="center"/>
    </xf>
    <xf numFmtId="0" fontId="23" fillId="2" borderId="0" xfId="7" applyFont="1" applyFill="1" applyAlignment="1">
      <alignment vertical="center"/>
    </xf>
    <xf numFmtId="0" fontId="31" fillId="2" borderId="0" xfId="7" applyFont="1" applyFill="1" applyAlignment="1">
      <alignment vertical="center"/>
    </xf>
    <xf numFmtId="0" fontId="31" fillId="17" borderId="0" xfId="7" applyFont="1" applyFill="1" applyBorder="1" applyAlignment="1">
      <alignment vertical="center"/>
    </xf>
    <xf numFmtId="0" fontId="23" fillId="0" borderId="1" xfId="0" applyFont="1" applyBorder="1" applyAlignment="1">
      <alignment horizontal="center" vertical="center" wrapText="1"/>
    </xf>
    <xf numFmtId="0" fontId="27" fillId="7" borderId="1" xfId="7" quotePrefix="1" applyFont="1" applyFill="1" applyBorder="1" applyAlignment="1">
      <alignment horizontal="center" vertical="center" wrapText="1"/>
    </xf>
    <xf numFmtId="0" fontId="27"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32" fillId="7" borderId="1" xfId="7" quotePrefix="1" applyNumberFormat="1" applyFont="1" applyFill="1" applyBorder="1" applyAlignment="1">
      <alignment horizontal="center" vertical="center" wrapText="1"/>
    </xf>
    <xf numFmtId="0" fontId="33" fillId="9" borderId="1" xfId="0" quotePrefix="1" applyNumberFormat="1" applyFont="1" applyFill="1" applyBorder="1" applyAlignment="1" applyProtection="1">
      <alignment horizontal="left" vertical="center" wrapText="1"/>
      <protection locked="0"/>
    </xf>
    <xf numFmtId="0" fontId="23" fillId="9" borderId="1" xfId="7" applyNumberFormat="1" applyFont="1" applyFill="1" applyBorder="1" applyAlignment="1">
      <alignment horizontal="center" vertical="center" wrapText="1"/>
    </xf>
    <xf numFmtId="1" fontId="23" fillId="9" borderId="1" xfId="7" applyNumberFormat="1" applyFont="1" applyFill="1" applyBorder="1" applyAlignment="1" applyProtection="1">
      <alignment horizontal="center" vertical="center" wrapText="1"/>
      <protection locked="0"/>
    </xf>
    <xf numFmtId="0" fontId="33" fillId="9" borderId="1" xfId="0" applyNumberFormat="1" applyFont="1" applyFill="1" applyBorder="1" applyAlignment="1" applyProtection="1">
      <alignment horizontal="left" vertical="center" wrapText="1"/>
      <protection locked="0"/>
    </xf>
    <xf numFmtId="179" fontId="23" fillId="9" borderId="1" xfId="7" applyNumberFormat="1" applyFont="1" applyFill="1" applyBorder="1" applyAlignment="1">
      <alignment horizontal="center" vertical="center" wrapText="1"/>
    </xf>
    <xf numFmtId="179" fontId="23" fillId="9" borderId="1" xfId="7" applyNumberFormat="1" applyFont="1" applyFill="1" applyBorder="1" applyAlignment="1" applyProtection="1">
      <alignment horizontal="center" vertical="center" wrapText="1"/>
      <protection locked="0"/>
    </xf>
    <xf numFmtId="0" fontId="23" fillId="9" borderId="1" xfId="7" applyNumberFormat="1" applyFont="1" applyFill="1" applyBorder="1" applyAlignment="1" applyProtection="1">
      <alignment horizontal="left" vertical="center" wrapText="1"/>
      <protection locked="0"/>
    </xf>
    <xf numFmtId="180" fontId="34" fillId="12" borderId="1" xfId="7" applyNumberFormat="1" applyFont="1" applyFill="1" applyBorder="1" applyAlignment="1" applyProtection="1">
      <alignment horizontal="center" vertical="center"/>
      <protection locked="0"/>
    </xf>
    <xf numFmtId="181" fontId="34" fillId="12" borderId="1" xfId="7" applyNumberFormat="1" applyFont="1" applyFill="1" applyBorder="1" applyAlignment="1" applyProtection="1">
      <alignment horizontal="center" vertical="center"/>
      <protection locked="0"/>
    </xf>
    <xf numFmtId="180" fontId="34" fillId="9" borderId="1" xfId="7" applyNumberFormat="1" applyFont="1" applyFill="1" applyBorder="1" applyAlignment="1" applyProtection="1">
      <alignment horizontal="center" vertical="center"/>
      <protection locked="0"/>
    </xf>
    <xf numFmtId="181" fontId="34" fillId="9" borderId="1" xfId="7" applyNumberFormat="1" applyFont="1" applyFill="1" applyBorder="1" applyAlignment="1" applyProtection="1">
      <alignment horizontal="center" vertical="center"/>
      <protection locked="0"/>
    </xf>
    <xf numFmtId="0" fontId="23" fillId="2" borderId="0" xfId="7" applyFont="1" applyFill="1" applyAlignment="1">
      <alignment horizontal="center" vertical="center"/>
    </xf>
    <xf numFmtId="166" fontId="23" fillId="2" borderId="0" xfId="7" applyNumberFormat="1" applyFont="1" applyFill="1" applyAlignment="1">
      <alignment horizontal="center" vertical="center"/>
    </xf>
    <xf numFmtId="0" fontId="23" fillId="2" borderId="0" xfId="7" applyFont="1" applyFill="1"/>
    <xf numFmtId="0" fontId="27" fillId="17" borderId="3" xfId="0" applyFont="1" applyFill="1" applyBorder="1" applyAlignment="1">
      <alignment horizontal="left" vertical="center" wrapText="1"/>
    </xf>
    <xf numFmtId="0" fontId="23" fillId="17" borderId="3"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6" fillId="17" borderId="7" xfId="2" applyNumberFormat="1" applyFont="1" applyFill="1" applyBorder="1" applyAlignment="1">
      <alignment horizontal="center" vertical="center" wrapText="1"/>
    </xf>
    <xf numFmtId="2" fontId="27" fillId="7" borderId="1" xfId="7" applyNumberFormat="1" applyFont="1" applyFill="1" applyBorder="1" applyAlignment="1">
      <alignment horizontal="center" vertical="center" wrapText="1"/>
    </xf>
    <xf numFmtId="0" fontId="33" fillId="9" borderId="1" xfId="7" applyNumberFormat="1" applyFont="1" applyFill="1" applyBorder="1" applyAlignment="1" applyProtection="1">
      <alignment horizontal="left" vertical="center" wrapText="1"/>
    </xf>
    <xf numFmtId="0" fontId="23" fillId="9" borderId="1" xfId="7" applyNumberFormat="1" applyFont="1" applyFill="1" applyBorder="1" applyAlignment="1" applyProtection="1">
      <alignment horizontal="center" vertical="center" wrapText="1"/>
    </xf>
    <xf numFmtId="1" fontId="23" fillId="9" borderId="1" xfId="7" applyNumberFormat="1" applyFont="1" applyFill="1" applyBorder="1" applyAlignment="1" applyProtection="1">
      <alignment horizontal="center" vertical="center" wrapText="1"/>
    </xf>
    <xf numFmtId="0" fontId="23" fillId="9" borderId="1" xfId="7" applyNumberFormat="1" applyFont="1" applyFill="1" applyBorder="1" applyAlignment="1" applyProtection="1">
      <alignment horizontal="left" vertical="center" wrapText="1"/>
    </xf>
    <xf numFmtId="180" fontId="34" fillId="12" borderId="1" xfId="7" applyNumberFormat="1" applyFont="1" applyFill="1" applyBorder="1" applyAlignment="1" applyProtection="1">
      <alignment horizontal="center" vertical="center"/>
    </xf>
    <xf numFmtId="181" fontId="34" fillId="12" borderId="1" xfId="8" applyNumberFormat="1" applyFont="1" applyFill="1" applyBorder="1" applyAlignment="1" applyProtection="1">
      <alignment horizontal="center" vertical="center"/>
    </xf>
    <xf numFmtId="181" fontId="34" fillId="12" borderId="1" xfId="7" applyNumberFormat="1" applyFont="1" applyFill="1" applyBorder="1" applyAlignment="1" applyProtection="1">
      <alignment horizontal="center" vertical="center"/>
    </xf>
    <xf numFmtId="1" fontId="33" fillId="9" borderId="1" xfId="7" applyNumberFormat="1" applyFont="1" applyFill="1" applyBorder="1" applyAlignment="1" applyProtection="1">
      <alignment horizontal="left" vertical="center" wrapText="1"/>
    </xf>
    <xf numFmtId="180" fontId="34" fillId="23" borderId="1" xfId="7" applyNumberFormat="1" applyFont="1" applyFill="1" applyBorder="1" applyAlignment="1" applyProtection="1">
      <alignment horizontal="center" vertical="center"/>
    </xf>
    <xf numFmtId="181" fontId="34" fillId="23" borderId="1" xfId="8" applyNumberFormat="1" applyFont="1" applyFill="1" applyBorder="1" applyAlignment="1" applyProtection="1">
      <alignment horizontal="center" vertical="center"/>
    </xf>
    <xf numFmtId="181" fontId="34" fillId="23" borderId="1" xfId="7" applyNumberFormat="1" applyFont="1" applyFill="1" applyBorder="1" applyAlignment="1" applyProtection="1">
      <alignment horizontal="center" vertical="center"/>
    </xf>
    <xf numFmtId="0" fontId="26" fillId="17" borderId="0" xfId="2" applyNumberFormat="1" applyFont="1" applyFill="1" applyBorder="1" applyAlignment="1" applyProtection="1">
      <alignment horizontal="center" vertical="center" wrapText="1"/>
    </xf>
    <xf numFmtId="0" fontId="26" fillId="17" borderId="0" xfId="2" applyNumberFormat="1" applyFont="1" applyFill="1" applyBorder="1" applyAlignment="1">
      <alignment vertical="center" wrapText="1"/>
    </xf>
    <xf numFmtId="0" fontId="27" fillId="7" borderId="5" xfId="0" applyFont="1" applyFill="1" applyBorder="1" applyAlignment="1" applyProtection="1">
      <alignment vertical="center" wrapText="1"/>
      <protection locked="0"/>
    </xf>
    <xf numFmtId="0" fontId="28" fillId="18" borderId="1" xfId="0" applyFont="1" applyFill="1" applyBorder="1" applyAlignment="1" applyProtection="1">
      <alignment horizontal="center" vertical="center" wrapText="1"/>
      <protection locked="0"/>
    </xf>
    <xf numFmtId="173" fontId="29" fillId="19" borderId="2" xfId="0" applyNumberFormat="1"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7" fillId="22" borderId="1" xfId="0" applyFont="1" applyFill="1" applyBorder="1" applyAlignment="1" applyProtection="1">
      <alignment horizontal="center" vertical="center" wrapText="1"/>
      <protection locked="0"/>
    </xf>
    <xf numFmtId="0" fontId="27" fillId="0" borderId="5" xfId="0" applyFont="1" applyBorder="1" applyAlignment="1">
      <alignment vertical="center" wrapText="1"/>
    </xf>
    <xf numFmtId="0" fontId="23" fillId="0" borderId="1" xfId="0" applyFont="1" applyFill="1" applyBorder="1" applyAlignment="1">
      <alignment horizontal="center" vertical="center" wrapText="1"/>
    </xf>
    <xf numFmtId="0" fontId="23" fillId="0" borderId="5" xfId="0" applyFont="1" applyBorder="1" applyAlignment="1">
      <alignment horizontal="center" vertical="center" wrapText="1"/>
    </xf>
    <xf numFmtId="178" fontId="23" fillId="4" borderId="1" xfId="0" applyNumberFormat="1" applyFont="1" applyFill="1" applyBorder="1" applyAlignment="1">
      <alignment horizontal="center" vertical="center" wrapText="1"/>
    </xf>
    <xf numFmtId="0" fontId="27" fillId="0" borderId="1" xfId="0" applyFont="1" applyBorder="1" applyAlignment="1">
      <alignment vertical="center" wrapText="1"/>
    </xf>
    <xf numFmtId="0" fontId="26" fillId="17" borderId="11" xfId="2" applyNumberFormat="1" applyFont="1" applyFill="1" applyBorder="1" applyAlignment="1">
      <alignment horizontal="center" vertical="center" wrapText="1"/>
    </xf>
    <xf numFmtId="0" fontId="27" fillId="17" borderId="0" xfId="0" applyFont="1" applyFill="1" applyBorder="1" applyAlignment="1">
      <alignment horizontal="left" vertical="center" wrapText="1"/>
    </xf>
    <xf numFmtId="0" fontId="23" fillId="17" borderId="0" xfId="0" applyFont="1" applyFill="1" applyBorder="1" applyAlignment="1">
      <alignment horizontal="left" vertical="center" wrapText="1"/>
    </xf>
    <xf numFmtId="0" fontId="27" fillId="7" borderId="1" xfId="0" quotePrefix="1" applyFont="1" applyFill="1" applyBorder="1" applyAlignment="1" applyProtection="1">
      <alignment horizontal="center" vertical="center" wrapText="1"/>
    </xf>
    <xf numFmtId="0" fontId="27" fillId="7" borderId="1" xfId="0" applyFont="1" applyFill="1" applyBorder="1" applyAlignment="1" applyProtection="1">
      <alignment horizontal="center" vertical="center" wrapText="1"/>
    </xf>
    <xf numFmtId="0" fontId="27" fillId="7" borderId="1" xfId="0" applyFont="1" applyFill="1" applyBorder="1" applyAlignment="1">
      <alignment horizontal="center" vertical="center" wrapText="1"/>
    </xf>
    <xf numFmtId="0" fontId="27" fillId="11" borderId="1" xfId="0" applyFont="1" applyFill="1" applyBorder="1" applyAlignment="1" applyProtection="1">
      <alignment vertical="center" wrapText="1"/>
    </xf>
    <xf numFmtId="0" fontId="35" fillId="0" borderId="1" xfId="1" applyFont="1" applyFill="1" applyBorder="1" applyAlignment="1" applyProtection="1">
      <alignment horizontal="center" vertical="center" wrapText="1"/>
    </xf>
    <xf numFmtId="184" fontId="30" fillId="18" borderId="1" xfId="0" applyNumberFormat="1" applyFont="1" applyFill="1" applyBorder="1" applyAlignment="1" applyProtection="1">
      <alignment horizontal="center" vertical="center"/>
      <protection locked="0"/>
    </xf>
    <xf numFmtId="184" fontId="29" fillId="19" borderId="1" xfId="0" applyNumberFormat="1" applyFont="1" applyFill="1" applyBorder="1" applyAlignment="1" applyProtection="1">
      <alignment horizontal="center" vertical="center"/>
      <protection locked="0"/>
    </xf>
    <xf numFmtId="184" fontId="30" fillId="20"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protection locked="0"/>
    </xf>
    <xf numFmtId="185" fontId="29" fillId="3" borderId="1" xfId="0" applyNumberFormat="1" applyFont="1" applyFill="1" applyBorder="1" applyAlignment="1" applyProtection="1">
      <alignment horizontal="center" vertical="center"/>
      <protection locked="0"/>
    </xf>
    <xf numFmtId="184" fontId="29" fillId="3"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xf>
    <xf numFmtId="173" fontId="29" fillId="9" borderId="1" xfId="0" applyNumberFormat="1" applyFont="1" applyFill="1" applyBorder="1" applyAlignment="1" applyProtection="1">
      <alignment horizontal="center" vertical="center"/>
      <protection locked="0"/>
    </xf>
    <xf numFmtId="183" fontId="30" fillId="21" borderId="1" xfId="0" applyNumberFormat="1" applyFont="1" applyFill="1" applyBorder="1" applyAlignment="1" applyProtection="1">
      <alignment horizontal="center" vertical="center"/>
      <protection locked="0"/>
    </xf>
    <xf numFmtId="183" fontId="29" fillId="22" borderId="1" xfId="0" applyNumberFormat="1" applyFont="1" applyFill="1" applyBorder="1" applyAlignment="1" applyProtection="1">
      <alignment horizontal="center" vertical="center"/>
      <protection locked="0"/>
    </xf>
    <xf numFmtId="183" fontId="30" fillId="20" borderId="1" xfId="0" applyNumberFormat="1" applyFont="1" applyFill="1" applyBorder="1" applyAlignment="1" applyProtection="1">
      <alignment horizontal="center" vertical="center"/>
      <protection locked="0"/>
    </xf>
    <xf numFmtId="0" fontId="27" fillId="7" borderId="1" xfId="0" applyFont="1" applyFill="1" applyBorder="1" applyAlignment="1" applyProtection="1">
      <alignment vertical="center" wrapText="1"/>
    </xf>
    <xf numFmtId="0" fontId="23" fillId="2" borderId="0" xfId="7" quotePrefix="1" applyFont="1" applyFill="1" applyBorder="1" applyAlignment="1">
      <alignment horizontal="center" vertical="center" wrapText="1"/>
    </xf>
    <xf numFmtId="0" fontId="27" fillId="7" borderId="1" xfId="0" quotePrefix="1" applyFont="1" applyFill="1" applyBorder="1" applyAlignment="1">
      <alignment horizontal="center" vertical="center" wrapText="1"/>
    </xf>
    <xf numFmtId="0" fontId="27" fillId="7" borderId="1" xfId="0" applyFont="1" applyFill="1" applyBorder="1" applyAlignment="1" applyProtection="1">
      <alignment vertical="center" wrapText="1"/>
      <protection locked="0"/>
    </xf>
    <xf numFmtId="0" fontId="29" fillId="17" borderId="1" xfId="0" applyNumberFormat="1" applyFont="1" applyFill="1" applyBorder="1" applyAlignment="1" applyProtection="1">
      <alignment horizontal="center" vertical="center" wrapText="1"/>
      <protection locked="0"/>
    </xf>
    <xf numFmtId="164" fontId="29" fillId="9"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0" fontId="29" fillId="8" borderId="1" xfId="0" applyFont="1" applyFill="1" applyBorder="1" applyAlignment="1" applyProtection="1">
      <alignment horizontal="center" vertical="center" wrapText="1"/>
      <protection locked="0"/>
    </xf>
    <xf numFmtId="164" fontId="29" fillId="10" borderId="1" xfId="0" applyNumberFormat="1" applyFont="1" applyFill="1" applyBorder="1" applyAlignment="1" applyProtection="1">
      <alignment horizontal="center" vertical="center"/>
    </xf>
    <xf numFmtId="0" fontId="24" fillId="17" borderId="0" xfId="4" applyFont="1" applyFill="1" applyAlignment="1" applyProtection="1">
      <alignment vertical="center"/>
    </xf>
    <xf numFmtId="0" fontId="23" fillId="17" borderId="0" xfId="7" applyFont="1" applyFill="1" applyAlignment="1">
      <alignment horizontal="center" vertical="center"/>
    </xf>
    <xf numFmtId="0" fontId="23" fillId="17" borderId="0" xfId="7" applyFont="1" applyFill="1" applyAlignment="1">
      <alignment vertical="center"/>
    </xf>
    <xf numFmtId="166" fontId="23" fillId="17" borderId="0" xfId="7" applyNumberFormat="1" applyFont="1" applyFill="1" applyAlignment="1">
      <alignment horizontal="center" vertical="center"/>
    </xf>
    <xf numFmtId="0" fontId="23" fillId="17" borderId="0" xfId="7" applyFont="1" applyFill="1"/>
    <xf numFmtId="0" fontId="23" fillId="0" borderId="1" xfId="7" quotePrefix="1" applyFont="1" applyBorder="1" applyAlignment="1">
      <alignment horizontal="left" vertical="top" wrapText="1"/>
    </xf>
    <xf numFmtId="0" fontId="27"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3" fillId="9" borderId="1" xfId="7" applyNumberFormat="1" applyFont="1" applyFill="1" applyBorder="1" applyAlignment="1" applyProtection="1">
      <alignment horizontal="center" vertical="center"/>
      <protection locked="0"/>
    </xf>
    <xf numFmtId="168" fontId="23" fillId="10" borderId="1" xfId="7" applyNumberFormat="1" applyFont="1" applyFill="1" applyBorder="1" applyAlignment="1" applyProtection="1">
      <alignment horizontal="center" vertical="center"/>
      <protection locked="0"/>
    </xf>
    <xf numFmtId="169" fontId="23" fillId="3" borderId="1" xfId="7" applyNumberFormat="1" applyFont="1" applyFill="1" applyBorder="1" applyAlignment="1" applyProtection="1">
      <alignment horizontal="center" vertical="center"/>
      <protection locked="0"/>
    </xf>
    <xf numFmtId="0" fontId="24" fillId="17" borderId="0" xfId="4" applyFont="1" applyFill="1" applyBorder="1" applyAlignment="1" applyProtection="1">
      <alignment vertical="center"/>
    </xf>
    <xf numFmtId="0" fontId="27" fillId="7" borderId="5" xfId="7" applyFont="1" applyFill="1" applyBorder="1" applyAlignment="1" applyProtection="1">
      <alignment horizontal="center" vertical="center" wrapText="1"/>
      <protection locked="0"/>
    </xf>
    <xf numFmtId="0" fontId="27" fillId="7" borderId="1" xfId="7" applyFont="1" applyFill="1" applyBorder="1" applyAlignment="1" applyProtection="1">
      <alignment horizontal="center" vertical="center" wrapText="1"/>
      <protection locked="0"/>
    </xf>
    <xf numFmtId="0" fontId="29" fillId="0" borderId="5" xfId="7" applyFont="1" applyBorder="1" applyAlignment="1">
      <alignment vertical="center" wrapText="1"/>
    </xf>
    <xf numFmtId="0" fontId="36" fillId="0" borderId="5" xfId="7" applyFont="1" applyBorder="1" applyAlignment="1">
      <alignment horizontal="center" vertical="center" wrapText="1"/>
    </xf>
    <xf numFmtId="0" fontId="27" fillId="0" borderId="1" xfId="7" applyFont="1" applyBorder="1" applyAlignment="1">
      <alignment horizontal="left" vertical="center" wrapText="1"/>
    </xf>
    <xf numFmtId="0" fontId="23" fillId="17" borderId="0" xfId="7" applyFont="1" applyFill="1" applyBorder="1"/>
    <xf numFmtId="0" fontId="27" fillId="17" borderId="0" xfId="7" applyFont="1" applyFill="1" applyBorder="1" applyAlignment="1">
      <alignment vertical="top" wrapText="1"/>
    </xf>
    <xf numFmtId="0" fontId="23" fillId="17" borderId="0" xfId="7" applyFont="1" applyFill="1" applyBorder="1" applyAlignment="1">
      <alignment wrapText="1"/>
    </xf>
    <xf numFmtId="0" fontId="23" fillId="0" borderId="1" xfId="7" applyFont="1" applyBorder="1" applyAlignment="1">
      <alignment vertical="center" wrapText="1"/>
    </xf>
    <xf numFmtId="165" fontId="23" fillId="0" borderId="1" xfId="7" applyNumberFormat="1" applyFont="1" applyBorder="1" applyAlignment="1">
      <alignment horizontal="center" vertical="center"/>
    </xf>
    <xf numFmtId="0" fontId="23" fillId="0" borderId="1" xfId="7" applyFont="1" applyBorder="1" applyAlignment="1">
      <alignment horizontal="center" vertical="center" wrapText="1"/>
    </xf>
    <xf numFmtId="0" fontId="23" fillId="0" borderId="0" xfId="7" applyFont="1"/>
    <xf numFmtId="0" fontId="23" fillId="0" borderId="1" xfId="7" applyFont="1" applyBorder="1" applyAlignment="1">
      <alignment horizontal="center" vertical="center"/>
    </xf>
    <xf numFmtId="49" fontId="23" fillId="9" borderId="1" xfId="7" quotePrefix="1" applyNumberFormat="1" applyFont="1" applyFill="1" applyBorder="1" applyAlignment="1" applyProtection="1">
      <alignment horizontal="left" vertical="center" wrapText="1"/>
      <protection locked="0"/>
    </xf>
    <xf numFmtId="49" fontId="23" fillId="9" borderId="1" xfId="7" applyNumberFormat="1" applyFont="1" applyFill="1" applyBorder="1" applyAlignment="1" applyProtection="1">
      <alignment horizontal="left" vertical="center" wrapText="1"/>
      <protection locked="0"/>
    </xf>
    <xf numFmtId="170" fontId="34" fillId="12" borderId="1" xfId="7" applyNumberFormat="1" applyFont="1" applyFill="1" applyBorder="1" applyAlignment="1" applyProtection="1">
      <alignment horizontal="center" vertical="center"/>
      <protection locked="0"/>
    </xf>
    <xf numFmtId="171" fontId="34" fillId="12" borderId="1" xfId="7" applyNumberFormat="1" applyFont="1" applyFill="1" applyBorder="1" applyAlignment="1" applyProtection="1">
      <alignment horizontal="center" vertical="center"/>
      <protection locked="0"/>
    </xf>
    <xf numFmtId="170" fontId="34" fillId="9" borderId="1" xfId="7" applyNumberFormat="1" applyFont="1" applyFill="1" applyBorder="1" applyAlignment="1" applyProtection="1">
      <alignment horizontal="center" vertical="center"/>
      <protection locked="0"/>
    </xf>
    <xf numFmtId="171" fontId="34" fillId="9" borderId="1" xfId="7" applyNumberFormat="1" applyFont="1" applyFill="1" applyBorder="1" applyAlignment="1" applyProtection="1">
      <alignment horizontal="center" vertical="center"/>
      <protection locked="0"/>
    </xf>
    <xf numFmtId="0" fontId="27" fillId="13" borderId="1" xfId="7" quotePrefix="1" applyFont="1" applyFill="1" applyBorder="1" applyAlignment="1">
      <alignment horizontal="center" vertical="center" wrapText="1"/>
    </xf>
    <xf numFmtId="0" fontId="27" fillId="16" borderId="1" xfId="7" quotePrefix="1" applyFont="1" applyFill="1" applyBorder="1" applyAlignment="1">
      <alignment horizontal="center" vertical="center" wrapText="1"/>
    </xf>
    <xf numFmtId="49" fontId="23" fillId="9" borderId="1" xfId="7" applyNumberFormat="1" applyFont="1" applyFill="1" applyBorder="1" applyAlignment="1" applyProtection="1">
      <alignment horizontal="left" vertical="top" wrapText="1"/>
      <protection locked="0"/>
    </xf>
    <xf numFmtId="49" fontId="23" fillId="14" borderId="1" xfId="7" applyNumberFormat="1" applyFont="1" applyFill="1" applyBorder="1" applyAlignment="1" applyProtection="1">
      <alignment horizontal="left" vertical="top" wrapText="1"/>
      <protection locked="0"/>
    </xf>
    <xf numFmtId="170" fontId="34" fillId="14" borderId="1" xfId="7" applyNumberFormat="1" applyFont="1" applyFill="1" applyBorder="1" applyAlignment="1" applyProtection="1">
      <alignment horizontal="center" vertical="center"/>
      <protection locked="0"/>
    </xf>
    <xf numFmtId="171" fontId="34" fillId="14" borderId="1" xfId="7" applyNumberFormat="1" applyFont="1" applyFill="1" applyBorder="1" applyAlignment="1" applyProtection="1">
      <alignment horizontal="center" vertical="center"/>
      <protection locked="0"/>
    </xf>
    <xf numFmtId="171" fontId="34" fillId="15" borderId="1" xfId="7" applyNumberFormat="1" applyFont="1" applyFill="1" applyBorder="1" applyAlignment="1" applyProtection="1">
      <alignment horizontal="center" vertical="center"/>
      <protection locked="0"/>
    </xf>
    <xf numFmtId="0" fontId="24" fillId="17" borderId="0" xfId="4" applyFont="1" applyFill="1" applyAlignment="1" applyProtection="1">
      <alignment horizontal="left" vertical="center"/>
    </xf>
    <xf numFmtId="0" fontId="23" fillId="17" borderId="0" xfId="7" applyFont="1" applyFill="1" applyAlignment="1"/>
    <xf numFmtId="0" fontId="27" fillId="7" borderId="1" xfId="7" applyFont="1" applyFill="1" applyBorder="1" applyAlignment="1" applyProtection="1">
      <alignment horizontal="center" vertical="center"/>
      <protection locked="0"/>
    </xf>
    <xf numFmtId="0" fontId="27" fillId="7" borderId="1" xfId="7" applyFont="1" applyFill="1" applyBorder="1" applyAlignment="1" applyProtection="1">
      <alignment vertical="center"/>
      <protection locked="0"/>
    </xf>
    <xf numFmtId="0" fontId="36" fillId="8" borderId="1" xfId="7" applyNumberFormat="1" applyFont="1" applyFill="1" applyBorder="1" applyAlignment="1" applyProtection="1">
      <alignment horizontal="center" vertical="center"/>
      <protection locked="0"/>
    </xf>
    <xf numFmtId="3" fontId="36" fillId="8" borderId="1" xfId="7" applyNumberFormat="1" applyFont="1" applyFill="1" applyBorder="1" applyAlignment="1" applyProtection="1">
      <alignment horizontal="center" vertical="center"/>
      <protection locked="0"/>
    </xf>
    <xf numFmtId="186" fontId="36" fillId="8" borderId="1" xfId="7" applyNumberFormat="1" applyFont="1" applyFill="1" applyBorder="1" applyAlignment="1" applyProtection="1">
      <alignment horizontal="center" vertical="center"/>
      <protection locked="0"/>
    </xf>
    <xf numFmtId="3" fontId="36" fillId="37" borderId="1" xfId="7" applyNumberFormat="1" applyFont="1" applyFill="1" applyBorder="1" applyAlignment="1" applyProtection="1">
      <alignment horizontal="center" vertical="center"/>
      <protection locked="0"/>
    </xf>
    <xf numFmtId="166" fontId="23" fillId="2" borderId="0" xfId="0" applyNumberFormat="1" applyFont="1" applyFill="1" applyAlignment="1">
      <alignment horizontal="center" vertical="center"/>
    </xf>
    <xf numFmtId="0" fontId="31" fillId="2" borderId="0" xfId="0" applyFont="1" applyFill="1" applyAlignment="1">
      <alignment vertical="center"/>
    </xf>
    <xf numFmtId="0" fontId="27" fillId="7" borderId="1" xfId="0" applyFont="1" applyFill="1" applyBorder="1" applyAlignment="1" applyProtection="1">
      <alignment horizontal="center" vertical="center" wrapText="1"/>
      <protection locked="0"/>
    </xf>
    <xf numFmtId="0" fontId="23" fillId="2" borderId="1" xfId="0" applyFont="1" applyFill="1" applyBorder="1" applyAlignment="1">
      <alignment vertical="center"/>
    </xf>
    <xf numFmtId="0" fontId="23" fillId="2" borderId="1" xfId="0" applyFont="1" applyFill="1" applyBorder="1" applyAlignment="1">
      <alignment horizontal="center" vertical="center"/>
    </xf>
    <xf numFmtId="182" fontId="23" fillId="2" borderId="1" xfId="0" applyNumberFormat="1" applyFont="1" applyFill="1" applyBorder="1" applyAlignment="1">
      <alignment horizontal="center" vertical="center"/>
    </xf>
    <xf numFmtId="0" fontId="0" fillId="2" borderId="0" xfId="0" applyFill="1" applyAlignment="1">
      <alignment vertical="center"/>
    </xf>
    <xf numFmtId="0" fontId="5" fillId="17" borderId="0" xfId="7" applyFill="1"/>
    <xf numFmtId="0" fontId="5" fillId="17" borderId="0" xfId="7" applyFill="1" applyAlignment="1">
      <alignment horizontal="center"/>
    </xf>
    <xf numFmtId="43" fontId="0" fillId="17" borderId="0" xfId="8" applyFont="1" applyFill="1"/>
    <xf numFmtId="0" fontId="23" fillId="9" borderId="1" xfId="7" applyNumberFormat="1" applyFont="1" applyFill="1" applyBorder="1" applyAlignment="1" applyProtection="1">
      <alignment horizontal="center" vertical="center" wrapText="1"/>
      <protection locked="0"/>
    </xf>
    <xf numFmtId="0" fontId="40" fillId="8" borderId="1" xfId="0" applyFont="1" applyFill="1" applyBorder="1" applyAlignment="1">
      <alignment horizontal="center" vertical="center" wrapText="1"/>
    </xf>
    <xf numFmtId="0" fontId="5" fillId="0" borderId="0" xfId="0" quotePrefix="1" applyFont="1" applyAlignment="1">
      <alignment horizontal="left" wrapText="1"/>
    </xf>
    <xf numFmtId="0" fontId="14" fillId="0" borderId="0" xfId="0" quotePrefix="1" applyNumberFormat="1" applyFont="1" applyAlignment="1" applyProtection="1">
      <alignment horizontal="left" vertical="top" wrapText="1"/>
    </xf>
    <xf numFmtId="0" fontId="10"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0" fillId="0" borderId="0" xfId="0" quotePrefix="1" applyNumberFormat="1" applyFont="1" applyFill="1" applyAlignment="1" applyProtection="1">
      <alignment horizontal="left" vertical="top" wrapText="1"/>
    </xf>
    <xf numFmtId="49" fontId="7" fillId="6" borderId="0" xfId="2" applyNumberFormat="1" applyFont="1" applyFill="1" applyAlignment="1" applyProtection="1">
      <alignment horizontal="center" vertical="center" wrapText="1"/>
      <protection locked="0"/>
    </xf>
    <xf numFmtId="49" fontId="7" fillId="6" borderId="0" xfId="2" applyNumberFormat="1" applyFont="1" applyFill="1" applyAlignment="1" applyProtection="1">
      <alignment horizontal="left" vertical="center" wrapText="1"/>
      <protection locked="0"/>
    </xf>
    <xf numFmtId="0" fontId="27" fillId="0" borderId="1" xfId="0" applyFont="1" applyBorder="1" applyAlignment="1">
      <alignment vertical="center" wrapText="1"/>
    </xf>
    <xf numFmtId="0" fontId="23" fillId="2" borderId="0" xfId="7" quotePrefix="1" applyFont="1" applyFill="1" applyBorder="1" applyAlignment="1">
      <alignment horizontal="center" vertical="center" wrapText="1"/>
    </xf>
    <xf numFmtId="0" fontId="25" fillId="17" borderId="10" xfId="14" quotePrefix="1" applyFont="1" applyFill="1" applyBorder="1" applyAlignment="1">
      <alignment horizontal="left" vertical="top" wrapText="1"/>
    </xf>
    <xf numFmtId="0" fontId="25" fillId="17" borderId="0" xfId="14" quotePrefix="1" applyFont="1" applyFill="1" applyBorder="1" applyAlignment="1">
      <alignment horizontal="left" vertical="top" wrapText="1"/>
    </xf>
    <xf numFmtId="0" fontId="23" fillId="0" borderId="1" xfId="0" applyFont="1" applyBorder="1" applyAlignment="1">
      <alignment horizontal="left" vertical="center" wrapText="1"/>
    </xf>
    <xf numFmtId="0" fontId="27" fillId="0" borderId="1" xfId="0" applyFont="1" applyBorder="1" applyAlignment="1">
      <alignment horizontal="left" vertical="center" wrapText="1"/>
    </xf>
    <xf numFmtId="0" fontId="26" fillId="6" borderId="1" xfId="2" applyNumberFormat="1" applyFont="1" applyFill="1" applyBorder="1" applyAlignment="1">
      <alignment horizontal="center" vertical="center" wrapText="1"/>
    </xf>
    <xf numFmtId="173" fontId="29" fillId="19" borderId="1"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7" fillId="7" borderId="1" xfId="0" applyFont="1" applyFill="1" applyBorder="1" applyAlignment="1" applyProtection="1">
      <alignment horizontal="center" vertical="center" wrapText="1"/>
      <protection locked="0"/>
    </xf>
    <xf numFmtId="178" fontId="23" fillId="4" borderId="1" xfId="0" applyNumberFormat="1" applyFont="1" applyFill="1" applyBorder="1" applyAlignment="1">
      <alignment horizontal="center" vertical="center" wrapText="1"/>
    </xf>
    <xf numFmtId="0" fontId="23" fillId="2" borderId="7" xfId="7" quotePrefix="1" applyFont="1" applyFill="1" applyBorder="1" applyAlignment="1">
      <alignment horizontal="left" vertical="center" wrapText="1"/>
    </xf>
    <xf numFmtId="0" fontId="23" fillId="2" borderId="7" xfId="0" quotePrefix="1" applyFont="1" applyFill="1" applyBorder="1" applyAlignment="1">
      <alignment horizontal="left" vertical="center" wrapText="1"/>
    </xf>
    <xf numFmtId="0" fontId="27" fillId="7" borderId="10" xfId="0" applyFont="1" applyFill="1" applyBorder="1" applyAlignment="1" applyProtection="1">
      <alignment horizontal="center" vertical="center" wrapText="1"/>
      <protection locked="0"/>
    </xf>
    <xf numFmtId="0" fontId="27" fillId="7" borderId="0" xfId="0" applyFont="1" applyFill="1" applyBorder="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26" fillId="6" borderId="2" xfId="2" applyNumberFormat="1" applyFont="1" applyFill="1" applyBorder="1" applyAlignment="1">
      <alignment horizontal="center" vertical="center" wrapText="1"/>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37" fillId="0" borderId="5" xfId="7" applyFont="1" applyBorder="1" applyAlignment="1">
      <alignment vertical="top" wrapText="1"/>
    </xf>
    <xf numFmtId="0" fontId="37" fillId="0" borderId="12" xfId="7" applyFont="1" applyBorder="1" applyAlignment="1">
      <alignment vertical="top" wrapText="1"/>
    </xf>
    <xf numFmtId="0" fontId="23" fillId="0" borderId="12" xfId="7" applyFont="1" applyBorder="1" applyAlignment="1">
      <alignment vertical="top" wrapText="1"/>
    </xf>
    <xf numFmtId="0" fontId="23" fillId="0" borderId="13"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3" fillId="0" borderId="3" xfId="7" applyFont="1" applyBorder="1" applyAlignment="1"/>
    <xf numFmtId="0" fontId="23" fillId="0" borderId="4" xfId="7" applyFont="1" applyBorder="1" applyAlignment="1"/>
    <xf numFmtId="0" fontId="39" fillId="0" borderId="14"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0" xfId="0" applyFont="1" applyAlignment="1">
      <alignment horizontal="center" vertical="center" wrapText="1"/>
    </xf>
    <xf numFmtId="0" fontId="39" fillId="0" borderId="11"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7" xfId="0" applyFont="1" applyBorder="1" applyAlignment="1">
      <alignment horizontal="center" vertical="center" wrapText="1"/>
    </xf>
    <xf numFmtId="0" fontId="39" fillId="0" borderId="18" xfId="0" applyFont="1" applyBorder="1" applyAlignment="1">
      <alignment horizontal="center" vertical="center" wrapText="1"/>
    </xf>
    <xf numFmtId="0" fontId="27" fillId="7" borderId="2" xfId="7" applyFont="1" applyFill="1" applyBorder="1" applyAlignment="1">
      <alignment horizontal="center" vertical="center" wrapText="1"/>
    </xf>
    <xf numFmtId="0" fontId="27" fillId="7" borderId="3" xfId="7" applyFont="1" applyFill="1" applyBorder="1" applyAlignment="1">
      <alignment horizontal="center" vertical="center" wrapText="1"/>
    </xf>
    <xf numFmtId="0" fontId="27" fillId="7" borderId="4" xfId="7" applyFont="1" applyFill="1" applyBorder="1" applyAlignment="1">
      <alignment horizontal="center" vertical="center" wrapText="1"/>
    </xf>
    <xf numFmtId="0" fontId="37" fillId="0" borderId="13" xfId="7" applyFont="1" applyBorder="1" applyAlignment="1">
      <alignment vertical="top" wrapText="1"/>
    </xf>
    <xf numFmtId="173" fontId="39" fillId="0" borderId="16" xfId="0" applyNumberFormat="1" applyFont="1" applyBorder="1" applyAlignment="1">
      <alignment horizontal="center" vertical="center" wrapText="1"/>
    </xf>
    <xf numFmtId="173" fontId="39" fillId="0" borderId="11" xfId="0" applyNumberFormat="1" applyFont="1" applyBorder="1" applyAlignment="1">
      <alignment horizontal="center" vertical="center" wrapText="1"/>
    </xf>
    <xf numFmtId="173" fontId="39" fillId="0" borderId="18" xfId="0" applyNumberFormat="1" applyFont="1" applyBorder="1" applyAlignment="1">
      <alignment horizontal="center" vertical="center" wrapText="1"/>
    </xf>
    <xf numFmtId="0" fontId="26" fillId="6" borderId="1" xfId="2" applyNumberFormat="1" applyFont="1" applyFill="1" applyBorder="1" applyAlignment="1" applyProtection="1">
      <alignment horizontal="center" vertical="center" wrapText="1"/>
    </xf>
    <xf numFmtId="0" fontId="27" fillId="7" borderId="2" xfId="0" applyFont="1" applyFill="1" applyBorder="1" applyAlignment="1" applyProtection="1">
      <alignment horizontal="center" vertical="center" wrapText="1"/>
      <protection locked="0"/>
    </xf>
    <xf numFmtId="0" fontId="27" fillId="7" borderId="4" xfId="0" applyFont="1" applyFill="1" applyBorder="1" applyAlignment="1" applyProtection="1">
      <alignment horizontal="center" vertical="center" wrapText="1"/>
      <protection locked="0"/>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7" fillId="7" borderId="2" xfId="7" applyFont="1" applyFill="1" applyBorder="1" applyAlignment="1" applyProtection="1">
      <alignment horizontal="center" vertical="center" wrapText="1"/>
      <protection locked="0"/>
    </xf>
    <xf numFmtId="0" fontId="27" fillId="7" borderId="3" xfId="7" applyFont="1" applyFill="1" applyBorder="1" applyAlignment="1" applyProtection="1">
      <alignment horizontal="center" vertical="center" wrapText="1"/>
      <protection locked="0"/>
    </xf>
    <xf numFmtId="0" fontId="27" fillId="7" borderId="4" xfId="7" applyFont="1" applyFill="1" applyBorder="1" applyAlignment="1" applyProtection="1">
      <alignment horizontal="center" vertical="center" wrapText="1"/>
      <protection locked="0"/>
    </xf>
    <xf numFmtId="0" fontId="23" fillId="0" borderId="7" xfId="7" applyFont="1" applyBorder="1" applyAlignment="1">
      <alignment horizontal="left" vertical="center" wrapText="1"/>
    </xf>
    <xf numFmtId="0" fontId="23" fillId="0" borderId="2" xfId="7" applyFont="1" applyBorder="1" applyAlignment="1">
      <alignment horizontal="left" vertical="center" wrapText="1"/>
    </xf>
    <xf numFmtId="0" fontId="23" fillId="0" borderId="3" xfId="7" applyFont="1" applyBorder="1" applyAlignment="1">
      <alignment horizontal="left" vertical="center" wrapText="1"/>
    </xf>
    <xf numFmtId="0" fontId="23" fillId="0" borderId="4" xfId="7" applyFont="1" applyBorder="1" applyAlignment="1">
      <alignment horizontal="left" vertical="center" wrapText="1"/>
    </xf>
    <xf numFmtId="0" fontId="23" fillId="2" borderId="7" xfId="7" quotePrefix="1" applyFont="1" applyFill="1" applyBorder="1" applyAlignment="1">
      <alignment horizontal="center" vertical="center" wrapText="1"/>
    </xf>
    <xf numFmtId="0" fontId="22" fillId="17" borderId="0" xfId="7" applyFont="1" applyFill="1" applyAlignment="1">
      <alignment horizontal="left" wrapText="1"/>
    </xf>
    <xf numFmtId="0" fontId="27" fillId="7" borderId="5" xfId="7" applyFont="1" applyFill="1" applyBorder="1" applyAlignment="1" applyProtection="1">
      <alignment vertical="center" wrapText="1"/>
      <protection locked="0"/>
    </xf>
    <xf numFmtId="0" fontId="27" fillId="7" borderId="12" xfId="7" applyFont="1" applyFill="1" applyBorder="1" applyAlignment="1" applyProtection="1">
      <alignment vertical="center" wrapText="1"/>
      <protection locked="0"/>
    </xf>
    <xf numFmtId="0" fontId="27" fillId="7" borderId="13" xfId="7" applyFont="1" applyFill="1" applyBorder="1" applyAlignment="1" applyProtection="1">
      <alignment vertical="center" wrapText="1"/>
      <protection locked="0"/>
    </xf>
    <xf numFmtId="0" fontId="27" fillId="7" borderId="5" xfId="7" applyFont="1" applyFill="1" applyBorder="1" applyAlignment="1" applyProtection="1">
      <alignment vertical="center"/>
      <protection locked="0"/>
    </xf>
    <xf numFmtId="0" fontId="27" fillId="7" borderId="12" xfId="7" applyFont="1" applyFill="1" applyBorder="1" applyAlignment="1" applyProtection="1">
      <alignment vertical="center"/>
      <protection locked="0"/>
    </xf>
    <xf numFmtId="0" fontId="27" fillId="7" borderId="13" xfId="7" applyFont="1" applyFill="1" applyBorder="1" applyAlignment="1" applyProtection="1">
      <alignment vertical="center"/>
      <protection locked="0"/>
    </xf>
    <xf numFmtId="0" fontId="5" fillId="0" borderId="0" xfId="0" quotePrefix="1" applyFont="1" applyAlignment="1" applyProtection="1">
      <alignment horizontal="left"/>
    </xf>
    <xf numFmtId="0" fontId="6" fillId="7" borderId="2" xfId="0" applyFont="1" applyFill="1" applyBorder="1" applyAlignment="1" applyProtection="1">
      <alignment horizontal="left"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90" zoomScaleNormal="90" zoomScaleSheetLayoutView="100" workbookViewId="0">
      <selection activeCell="D4" sqref="D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7" t="s">
        <v>354</v>
      </c>
      <c r="B2" s="8"/>
      <c r="C2" s="8"/>
      <c r="D2" s="8"/>
      <c r="E2" s="8"/>
    </row>
    <row r="3" spans="1:8" ht="15" x14ac:dyDescent="0.2">
      <c r="A3" s="12"/>
      <c r="B3" s="43" t="s">
        <v>355</v>
      </c>
      <c r="C3" s="42" t="s">
        <v>356</v>
      </c>
      <c r="D3" s="42" t="s">
        <v>21</v>
      </c>
      <c r="E3" s="42" t="s">
        <v>20</v>
      </c>
    </row>
    <row r="4" spans="1:8" ht="15" x14ac:dyDescent="0.2">
      <c r="A4" s="9" t="s">
        <v>354</v>
      </c>
      <c r="B4" s="2" t="s">
        <v>756</v>
      </c>
      <c r="C4" s="2" t="s">
        <v>661</v>
      </c>
      <c r="D4" s="2" t="s">
        <v>651</v>
      </c>
      <c r="E4" s="2" t="s">
        <v>749</v>
      </c>
    </row>
    <row r="5" spans="1:8" x14ac:dyDescent="0.2">
      <c r="A5" s="8"/>
      <c r="B5" s="8"/>
      <c r="C5" s="8"/>
      <c r="D5" s="8"/>
      <c r="E5" s="8"/>
    </row>
    <row r="6" spans="1:8" ht="16.5" x14ac:dyDescent="0.2">
      <c r="A6" s="11" t="s">
        <v>15</v>
      </c>
      <c r="B6" s="8"/>
      <c r="C6" s="8"/>
      <c r="D6" s="8"/>
      <c r="E6" s="8"/>
    </row>
    <row r="7" spans="1:8" ht="15" x14ac:dyDescent="0.2">
      <c r="A7" s="13" t="s">
        <v>16</v>
      </c>
      <c r="B7" s="222" t="s">
        <v>17</v>
      </c>
      <c r="C7" s="222"/>
      <c r="D7" s="222"/>
      <c r="E7" s="222"/>
    </row>
    <row r="8" spans="1:8" ht="30" customHeight="1" x14ac:dyDescent="0.2">
      <c r="A8" s="16" t="s">
        <v>452</v>
      </c>
      <c r="B8" s="217" t="s">
        <v>453</v>
      </c>
      <c r="C8" s="217"/>
      <c r="D8" s="217"/>
      <c r="E8" s="217"/>
    </row>
    <row r="9" spans="1:8" ht="30" customHeight="1" x14ac:dyDescent="0.2">
      <c r="A9" s="16" t="s">
        <v>263</v>
      </c>
      <c r="B9" s="21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M Licence area.</v>
      </c>
      <c r="C9" s="217"/>
      <c r="D9" s="217"/>
      <c r="E9" s="217"/>
    </row>
    <row r="10" spans="1:8" ht="30" customHeight="1" x14ac:dyDescent="0.2">
      <c r="A10" s="16" t="s">
        <v>264</v>
      </c>
      <c r="B10" s="217" t="s">
        <v>19</v>
      </c>
      <c r="C10" s="217"/>
      <c r="D10" s="217"/>
      <c r="E10" s="217"/>
    </row>
    <row r="11" spans="1:8" ht="61.5" customHeight="1" x14ac:dyDescent="0.2">
      <c r="A11" s="16" t="s">
        <v>265</v>
      </c>
      <c r="B11" s="21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7"/>
      <c r="D11" s="217"/>
      <c r="E11" s="217"/>
      <c r="F11" s="216"/>
      <c r="G11" s="216"/>
      <c r="H11" s="216"/>
    </row>
    <row r="12" spans="1:8" ht="86.25" customHeight="1" x14ac:dyDescent="0.2">
      <c r="A12" s="16" t="s">
        <v>28</v>
      </c>
      <c r="B12" s="220" t="s">
        <v>368</v>
      </c>
      <c r="C12" s="220"/>
      <c r="D12" s="220"/>
      <c r="E12" s="220"/>
    </row>
    <row r="13" spans="1:8" ht="51" customHeight="1" x14ac:dyDescent="0.2">
      <c r="A13" s="16" t="s">
        <v>369</v>
      </c>
      <c r="B13" s="21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M Licence area.</v>
      </c>
      <c r="C13" s="217"/>
      <c r="D13" s="217"/>
      <c r="E13" s="217"/>
    </row>
    <row r="14" spans="1:8" ht="29.25" customHeight="1" x14ac:dyDescent="0.2">
      <c r="A14" s="61" t="s">
        <v>454</v>
      </c>
      <c r="B14" s="217" t="s">
        <v>455</v>
      </c>
      <c r="C14" s="217"/>
      <c r="D14" s="217"/>
      <c r="E14" s="217"/>
    </row>
    <row r="15" spans="1:8" ht="30" customHeight="1" x14ac:dyDescent="0.2">
      <c r="A15" s="16" t="s">
        <v>255</v>
      </c>
      <c r="B15" s="217" t="s">
        <v>338</v>
      </c>
      <c r="C15" s="217"/>
      <c r="D15" s="217"/>
      <c r="E15" s="217"/>
    </row>
    <row r="16" spans="1:8" ht="30" customHeight="1" x14ac:dyDescent="0.2">
      <c r="A16" s="16" t="s">
        <v>639</v>
      </c>
      <c r="B16" s="217" t="s">
        <v>640</v>
      </c>
      <c r="C16" s="217"/>
      <c r="D16" s="217"/>
      <c r="E16" s="217"/>
    </row>
    <row r="17" spans="1:5" ht="30" customHeight="1" x14ac:dyDescent="0.2">
      <c r="A17" s="16" t="s">
        <v>310</v>
      </c>
      <c r="B17" s="217" t="s">
        <v>309</v>
      </c>
      <c r="C17" s="217"/>
      <c r="D17" s="217"/>
      <c r="E17" s="217"/>
    </row>
    <row r="18" spans="1:5" x14ac:dyDescent="0.2">
      <c r="A18" s="8"/>
      <c r="B18" s="8"/>
      <c r="C18" s="8"/>
      <c r="D18" s="8"/>
      <c r="E18" s="8"/>
    </row>
    <row r="19" spans="1:5" ht="15" x14ac:dyDescent="0.2">
      <c r="A19" s="14" t="s">
        <v>26</v>
      </c>
      <c r="B19" s="8"/>
      <c r="C19" s="8"/>
      <c r="D19" s="8"/>
      <c r="E19" s="8"/>
    </row>
    <row r="20" spans="1:5" ht="15" x14ac:dyDescent="0.2">
      <c r="A20" s="13"/>
      <c r="B20" s="221"/>
      <c r="C20" s="221"/>
      <c r="D20" s="221"/>
      <c r="E20" s="221"/>
    </row>
    <row r="21" spans="1:5" ht="32.25" customHeight="1" x14ac:dyDescent="0.2">
      <c r="A21" s="218" t="s">
        <v>293</v>
      </c>
      <c r="B21" s="219"/>
      <c r="C21" s="219"/>
      <c r="D21" s="219"/>
      <c r="E21" s="219"/>
    </row>
    <row r="22" spans="1:5" x14ac:dyDescent="0.2">
      <c r="A22" s="8"/>
      <c r="B22" s="8"/>
      <c r="C22" s="8"/>
      <c r="D22" s="8"/>
      <c r="E22" s="8"/>
    </row>
    <row r="23" spans="1:5" ht="15" x14ac:dyDescent="0.2">
      <c r="A23" s="15" t="s">
        <v>27</v>
      </c>
      <c r="B23" s="8"/>
      <c r="C23" s="8"/>
      <c r="D23" s="8"/>
      <c r="E23" s="8"/>
    </row>
    <row r="24" spans="1:5" ht="15" x14ac:dyDescent="0.2">
      <c r="A24" s="10"/>
      <c r="B24" s="221"/>
      <c r="C24" s="221"/>
      <c r="D24" s="221"/>
      <c r="E24" s="221"/>
    </row>
    <row r="25" spans="1:5" ht="28.5" customHeight="1" x14ac:dyDescent="0.2">
      <c r="A25" s="218" t="s">
        <v>266</v>
      </c>
      <c r="B25" s="219"/>
      <c r="C25" s="219"/>
      <c r="D25" s="219"/>
      <c r="E25" s="219"/>
    </row>
    <row r="26" spans="1:5" ht="28.5" customHeight="1" x14ac:dyDescent="0.2">
      <c r="A26" s="215" t="s">
        <v>353</v>
      </c>
      <c r="B26" s="215"/>
      <c r="C26" s="215"/>
      <c r="D26" s="215"/>
      <c r="E26" s="215"/>
    </row>
  </sheetData>
  <mergeCells count="17">
    <mergeCell ref="B8:E8"/>
    <mergeCell ref="B9:E9"/>
    <mergeCell ref="B10:E10"/>
    <mergeCell ref="B11:E11"/>
    <mergeCell ref="B7:E7"/>
    <mergeCell ref="A26:E26"/>
    <mergeCell ref="F11:H11"/>
    <mergeCell ref="B15:E15"/>
    <mergeCell ref="A21:E21"/>
    <mergeCell ref="A25:E25"/>
    <mergeCell ref="B12:E12"/>
    <mergeCell ref="B14:E14"/>
    <mergeCell ref="B13:E13"/>
    <mergeCell ref="B17:E17"/>
    <mergeCell ref="B20:E20"/>
    <mergeCell ref="B24:E24"/>
    <mergeCell ref="B16:E16"/>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R34"/>
  <sheetViews>
    <sheetView zoomScale="48" zoomScaleNormal="80" zoomScaleSheetLayoutView="100" workbookViewId="0">
      <selection activeCell="A2" sqref="A2:P2"/>
    </sheetView>
  </sheetViews>
  <sheetFormatPr defaultRowHeight="27.75" customHeight="1" x14ac:dyDescent="0.3"/>
  <cols>
    <col min="1" max="2" width="16" style="76" customWidth="1"/>
    <col min="3" max="3" width="6.28515625" style="76" bestFit="1" customWidth="1"/>
    <col min="4" max="4" width="20.7109375" style="76" customWidth="1"/>
    <col min="5" max="5" width="16.42578125" style="96" customWidth="1"/>
    <col min="6" max="6" width="6.28515625" style="96" bestFit="1" customWidth="1"/>
    <col min="7" max="7" width="20.7109375" style="76" customWidth="1"/>
    <col min="8" max="8" width="50.5703125" style="96" customWidth="1"/>
    <col min="9" max="10" width="15.5703125" style="96" customWidth="1"/>
    <col min="11" max="11" width="15.5703125" style="97" customWidth="1"/>
    <col min="12" max="13" width="15.5703125" style="98" customWidth="1"/>
    <col min="14" max="16" width="15.5703125" style="76" customWidth="1"/>
    <col min="17" max="18" width="13.7109375" style="76" customWidth="1"/>
    <col min="19" max="19" width="15.5703125" style="76" customWidth="1"/>
    <col min="20" max="16384" width="9.140625" style="76"/>
  </cols>
  <sheetData>
    <row r="1" spans="1:16" ht="15" x14ac:dyDescent="0.2">
      <c r="A1" s="75" t="s">
        <v>18</v>
      </c>
      <c r="B1" s="75"/>
      <c r="C1" s="279" t="s">
        <v>367</v>
      </c>
      <c r="D1" s="279"/>
      <c r="E1" s="279"/>
      <c r="F1" s="279"/>
      <c r="G1" s="279"/>
      <c r="H1" s="279"/>
      <c r="I1" s="279"/>
      <c r="J1" s="279"/>
      <c r="K1" s="279"/>
      <c r="L1" s="279"/>
      <c r="M1" s="279"/>
      <c r="N1" s="279"/>
      <c r="O1" s="279"/>
      <c r="P1" s="279"/>
    </row>
    <row r="2" spans="1:16" ht="27.75" customHeight="1" x14ac:dyDescent="0.2">
      <c r="A2" s="239" t="s">
        <v>366</v>
      </c>
      <c r="B2" s="240"/>
      <c r="C2" s="240"/>
      <c r="D2" s="240"/>
      <c r="E2" s="240"/>
      <c r="F2" s="240"/>
      <c r="G2" s="240"/>
      <c r="H2" s="240"/>
      <c r="I2" s="240"/>
      <c r="J2" s="240"/>
      <c r="K2" s="240"/>
      <c r="L2" s="240"/>
      <c r="M2" s="240"/>
      <c r="N2" s="240"/>
      <c r="O2" s="240"/>
      <c r="P2" s="241"/>
    </row>
    <row r="3" spans="1:16" ht="17.25" customHeight="1" x14ac:dyDescent="0.3">
      <c r="A3" s="75"/>
      <c r="B3" s="75"/>
      <c r="C3" s="75"/>
      <c r="D3" s="75"/>
    </row>
    <row r="4" spans="1:16" s="77" customFormat="1" ht="25.5" customHeight="1" x14ac:dyDescent="0.2">
      <c r="A4" s="239" t="str">
        <f>Overview!B4&amp; " - Effective from "&amp;Overview!D4&amp;" - "&amp;Overview!E4&amp;" new designated EHV charges"</f>
        <v>Vattenfall Networks Limited - GSP M - Effective from 1 April 2023 - Final new designated EHV charges</v>
      </c>
      <c r="B4" s="240"/>
      <c r="C4" s="240"/>
      <c r="D4" s="240"/>
      <c r="E4" s="240"/>
      <c r="F4" s="240"/>
      <c r="G4" s="240"/>
      <c r="H4" s="240"/>
      <c r="I4" s="240"/>
      <c r="J4" s="240"/>
      <c r="K4" s="240"/>
      <c r="L4" s="240"/>
      <c r="M4" s="240"/>
      <c r="N4" s="240"/>
      <c r="O4" s="240"/>
      <c r="P4" s="241"/>
    </row>
    <row r="5" spans="1:16" ht="69.75" customHeight="1" x14ac:dyDescent="0.2">
      <c r="A5" s="80" t="s">
        <v>370</v>
      </c>
      <c r="B5" s="80" t="s">
        <v>271</v>
      </c>
      <c r="C5" s="80" t="s">
        <v>260</v>
      </c>
      <c r="D5" s="80" t="s">
        <v>261</v>
      </c>
      <c r="E5" s="80" t="s">
        <v>272</v>
      </c>
      <c r="F5" s="80" t="s">
        <v>260</v>
      </c>
      <c r="G5" s="80" t="s">
        <v>262</v>
      </c>
      <c r="H5" s="82" t="s">
        <v>29</v>
      </c>
      <c r="I5" s="82" t="str">
        <f>'Annex 2 EHV charges'!I9</f>
        <v>Import
Super Red
unit charge
(p/kWh)</v>
      </c>
      <c r="J5" s="82" t="str">
        <f>'Annex 2 EHV charges'!J9</f>
        <v>Import
fixed charge
(p/day)</v>
      </c>
      <c r="K5" s="82" t="str">
        <f>'Annex 2 EHV charges'!K9</f>
        <v>Import
capacity charge
(p/kVA/day)</v>
      </c>
      <c r="L5" s="82" t="str">
        <f>'Annex 2 EHV charges'!L9</f>
        <v>Import
exceeded capacity charge
(p/kVA/day)</v>
      </c>
      <c r="M5" s="82" t="str">
        <f>'Annex 2 EHV charges'!M9</f>
        <v>Export
Super Red
unit charge
(p/kWh)</v>
      </c>
      <c r="N5" s="82" t="str">
        <f>'Annex 2 EHV charges'!N9</f>
        <v>Export
fixed charge
(p/day)</v>
      </c>
      <c r="O5" s="82" t="str">
        <f>'Annex 2 EHV charges'!O9</f>
        <v>Export
capacity charge
(p/kVA/day)</v>
      </c>
      <c r="P5" s="82" t="str">
        <f>'Annex 2 EHV charges'!P9</f>
        <v>Export
exceeded capacity charge
(p/kVA/day)</v>
      </c>
    </row>
    <row r="6" spans="1:16" ht="22.5" customHeight="1" x14ac:dyDescent="0.2">
      <c r="A6" s="182"/>
      <c r="B6" s="182"/>
      <c r="C6" s="182"/>
      <c r="D6" s="182"/>
      <c r="E6" s="183"/>
      <c r="F6" s="183"/>
      <c r="G6" s="183"/>
      <c r="H6" s="183"/>
      <c r="I6" s="184"/>
      <c r="J6" s="185"/>
      <c r="K6" s="185"/>
      <c r="L6" s="185"/>
      <c r="M6" s="186"/>
      <c r="N6" s="187"/>
      <c r="O6" s="187"/>
      <c r="P6" s="187"/>
    </row>
    <row r="7" spans="1:16" ht="22.5" customHeight="1" x14ac:dyDescent="0.2">
      <c r="A7" s="182"/>
      <c r="B7" s="182"/>
      <c r="C7" s="182"/>
      <c r="D7" s="182"/>
      <c r="E7" s="183"/>
      <c r="F7" s="183"/>
      <c r="G7" s="183"/>
      <c r="H7" s="183"/>
      <c r="I7" s="184"/>
      <c r="J7" s="185"/>
      <c r="K7" s="185"/>
      <c r="L7" s="185"/>
      <c r="M7" s="186"/>
      <c r="N7" s="187"/>
      <c r="O7" s="187"/>
      <c r="P7" s="187"/>
    </row>
    <row r="8" spans="1:16" ht="22.5" customHeight="1" x14ac:dyDescent="0.2">
      <c r="A8" s="182"/>
      <c r="B8" s="182"/>
      <c r="C8" s="182"/>
      <c r="D8" s="182"/>
      <c r="E8" s="183"/>
      <c r="F8" s="183"/>
      <c r="G8" s="183"/>
      <c r="H8" s="183"/>
      <c r="I8" s="184"/>
      <c r="J8" s="185"/>
      <c r="K8" s="185"/>
      <c r="L8" s="185"/>
      <c r="M8" s="186"/>
      <c r="N8" s="187"/>
      <c r="O8" s="187"/>
      <c r="P8" s="187"/>
    </row>
    <row r="9" spans="1:16" ht="22.5" customHeight="1" x14ac:dyDescent="0.2">
      <c r="A9" s="182"/>
      <c r="B9" s="182"/>
      <c r="C9" s="182"/>
      <c r="D9" s="182"/>
      <c r="E9" s="183"/>
      <c r="F9" s="183"/>
      <c r="G9" s="183"/>
      <c r="H9" s="183"/>
      <c r="I9" s="184"/>
      <c r="J9" s="185"/>
      <c r="K9" s="185"/>
      <c r="L9" s="185"/>
      <c r="M9" s="186"/>
      <c r="N9" s="187"/>
      <c r="O9" s="187"/>
      <c r="P9" s="187"/>
    </row>
    <row r="10" spans="1:16" ht="22.5" customHeight="1" x14ac:dyDescent="0.2">
      <c r="A10" s="182"/>
      <c r="B10" s="182"/>
      <c r="C10" s="182"/>
      <c r="D10" s="182"/>
      <c r="E10" s="183"/>
      <c r="F10" s="183"/>
      <c r="G10" s="183"/>
      <c r="H10" s="183"/>
      <c r="I10" s="184"/>
      <c r="J10" s="185"/>
      <c r="K10" s="185"/>
      <c r="L10" s="185"/>
      <c r="M10" s="186"/>
      <c r="N10" s="187"/>
      <c r="O10" s="187"/>
      <c r="P10" s="187"/>
    </row>
    <row r="11" spans="1:16" ht="22.5" customHeight="1" x14ac:dyDescent="0.2">
      <c r="A11" s="182"/>
      <c r="B11" s="182"/>
      <c r="C11" s="182"/>
      <c r="D11" s="182"/>
      <c r="E11" s="183"/>
      <c r="F11" s="183"/>
      <c r="G11" s="183"/>
      <c r="H11" s="183"/>
      <c r="I11" s="184"/>
      <c r="J11" s="185"/>
      <c r="K11" s="185"/>
      <c r="L11" s="185"/>
      <c r="M11" s="186"/>
      <c r="N11" s="187"/>
      <c r="O11" s="187"/>
      <c r="P11" s="187"/>
    </row>
    <row r="12" spans="1:16" ht="22.5" customHeight="1" x14ac:dyDescent="0.2">
      <c r="A12" s="182"/>
      <c r="B12" s="182"/>
      <c r="C12" s="182"/>
      <c r="D12" s="182"/>
      <c r="E12" s="183"/>
      <c r="F12" s="183"/>
      <c r="G12" s="183"/>
      <c r="H12" s="183"/>
      <c r="I12" s="184"/>
      <c r="J12" s="185"/>
      <c r="K12" s="185"/>
      <c r="L12" s="185"/>
      <c r="M12" s="186"/>
      <c r="N12" s="187"/>
      <c r="O12" s="187"/>
      <c r="P12" s="187"/>
    </row>
    <row r="13" spans="1:16" ht="22.5" customHeight="1" x14ac:dyDescent="0.2">
      <c r="A13" s="182"/>
      <c r="B13" s="182"/>
      <c r="C13" s="182"/>
      <c r="D13" s="182"/>
      <c r="E13" s="183"/>
      <c r="F13" s="183"/>
      <c r="G13" s="183"/>
      <c r="H13" s="183"/>
      <c r="I13" s="184"/>
      <c r="J13" s="185"/>
      <c r="K13" s="185"/>
      <c r="L13" s="185"/>
      <c r="M13" s="186"/>
      <c r="N13" s="187"/>
      <c r="O13" s="187"/>
      <c r="P13" s="187"/>
    </row>
    <row r="14" spans="1:16" ht="22.5" customHeight="1" x14ac:dyDescent="0.2">
      <c r="A14" s="182"/>
      <c r="B14" s="182"/>
      <c r="C14" s="182"/>
      <c r="D14" s="182"/>
      <c r="E14" s="183"/>
      <c r="F14" s="183"/>
      <c r="G14" s="183"/>
      <c r="H14" s="183"/>
      <c r="I14" s="184"/>
      <c r="J14" s="185"/>
      <c r="K14" s="185"/>
      <c r="L14" s="185"/>
      <c r="M14" s="186"/>
      <c r="N14" s="187"/>
      <c r="O14" s="187"/>
      <c r="P14" s="187"/>
    </row>
    <row r="15" spans="1:16" ht="22.5" customHeight="1" x14ac:dyDescent="0.2">
      <c r="A15" s="182"/>
      <c r="B15" s="182"/>
      <c r="C15" s="182"/>
      <c r="D15" s="182"/>
      <c r="E15" s="183"/>
      <c r="F15" s="183"/>
      <c r="G15" s="183"/>
      <c r="H15" s="183"/>
      <c r="I15" s="184"/>
      <c r="J15" s="185"/>
      <c r="K15" s="185"/>
      <c r="L15" s="185"/>
      <c r="M15" s="186"/>
      <c r="N15" s="187"/>
      <c r="O15" s="187"/>
      <c r="P15" s="187"/>
    </row>
    <row r="17" spans="1:18" ht="27.75" customHeight="1" x14ac:dyDescent="0.2">
      <c r="A17" s="239" t="str">
        <f>Overview!B4&amp; " - Effective from "&amp;Overview!D4&amp;" - "&amp;Overview!E4&amp;" new designated EHV line loss factors"</f>
        <v>Vattenfall Networks Limited - GSP M - Effective from 1 April 2023 - Final new designated EHV line loss factors</v>
      </c>
      <c r="B17" s="240"/>
      <c r="C17" s="240"/>
      <c r="D17" s="240"/>
      <c r="E17" s="240"/>
      <c r="F17" s="240"/>
      <c r="G17" s="240"/>
      <c r="H17" s="240"/>
      <c r="I17" s="240"/>
      <c r="J17" s="240"/>
      <c r="K17" s="240"/>
      <c r="L17" s="240"/>
      <c r="M17" s="240"/>
      <c r="N17" s="240"/>
      <c r="O17" s="240"/>
      <c r="P17" s="240"/>
      <c r="Q17" s="240"/>
      <c r="R17" s="241"/>
    </row>
    <row r="18" spans="1:18" ht="62.25" customHeight="1" x14ac:dyDescent="0.2">
      <c r="A18" s="80" t="s">
        <v>370</v>
      </c>
      <c r="B18" s="80" t="s">
        <v>271</v>
      </c>
      <c r="C18" s="80" t="s">
        <v>260</v>
      </c>
      <c r="D18" s="80" t="s">
        <v>261</v>
      </c>
      <c r="E18" s="80" t="s">
        <v>272</v>
      </c>
      <c r="F18" s="80" t="s">
        <v>260</v>
      </c>
      <c r="G18" s="80" t="s">
        <v>262</v>
      </c>
      <c r="H18" s="82" t="s">
        <v>29</v>
      </c>
      <c r="I18" s="188" t="s">
        <v>340</v>
      </c>
      <c r="J18" s="188" t="s">
        <v>339</v>
      </c>
      <c r="K18" s="188" t="s">
        <v>341</v>
      </c>
      <c r="L18" s="188" t="s">
        <v>342</v>
      </c>
      <c r="M18" s="188" t="s">
        <v>343</v>
      </c>
      <c r="N18" s="189" t="s">
        <v>344</v>
      </c>
      <c r="O18" s="189" t="s">
        <v>345</v>
      </c>
      <c r="P18" s="189" t="s">
        <v>346</v>
      </c>
      <c r="Q18" s="189" t="s">
        <v>347</v>
      </c>
      <c r="R18" s="189" t="s">
        <v>348</v>
      </c>
    </row>
    <row r="19" spans="1:18" ht="22.5" customHeight="1" x14ac:dyDescent="0.2">
      <c r="A19" s="182"/>
      <c r="B19" s="182"/>
      <c r="C19" s="182"/>
      <c r="D19" s="182"/>
      <c r="E19" s="183"/>
      <c r="F19" s="190"/>
      <c r="G19" s="190"/>
      <c r="H19" s="190"/>
      <c r="I19" s="191"/>
      <c r="J19" s="191"/>
      <c r="K19" s="192"/>
      <c r="L19" s="193"/>
      <c r="M19" s="193"/>
      <c r="N19" s="194"/>
      <c r="O19" s="194"/>
      <c r="P19" s="194"/>
      <c r="Q19" s="194"/>
      <c r="R19" s="194"/>
    </row>
    <row r="20" spans="1:18" ht="22.5" customHeight="1" x14ac:dyDescent="0.2">
      <c r="A20" s="182"/>
      <c r="B20" s="182"/>
      <c r="C20" s="182"/>
      <c r="D20" s="182"/>
      <c r="E20" s="183"/>
      <c r="F20" s="190"/>
      <c r="G20" s="190"/>
      <c r="H20" s="190"/>
      <c r="I20" s="191"/>
      <c r="J20" s="191"/>
      <c r="K20" s="192"/>
      <c r="L20" s="193"/>
      <c r="M20" s="193"/>
      <c r="N20" s="194"/>
      <c r="O20" s="194"/>
      <c r="P20" s="194"/>
      <c r="Q20" s="194"/>
      <c r="R20" s="194"/>
    </row>
    <row r="21" spans="1:18" ht="22.5" customHeight="1" x14ac:dyDescent="0.2">
      <c r="A21" s="182"/>
      <c r="B21" s="182"/>
      <c r="C21" s="182"/>
      <c r="D21" s="182"/>
      <c r="E21" s="183"/>
      <c r="F21" s="190"/>
      <c r="G21" s="190"/>
      <c r="H21" s="190"/>
      <c r="I21" s="191"/>
      <c r="J21" s="191"/>
      <c r="K21" s="192"/>
      <c r="L21" s="193"/>
      <c r="M21" s="193"/>
      <c r="N21" s="194"/>
      <c r="O21" s="194"/>
      <c r="P21" s="194"/>
      <c r="Q21" s="194"/>
      <c r="R21" s="194"/>
    </row>
    <row r="22" spans="1:18" ht="22.5" customHeight="1" x14ac:dyDescent="0.2">
      <c r="A22" s="182"/>
      <c r="B22" s="182"/>
      <c r="C22" s="182"/>
      <c r="D22" s="182"/>
      <c r="E22" s="183"/>
      <c r="F22" s="190"/>
      <c r="G22" s="190"/>
      <c r="H22" s="190"/>
      <c r="I22" s="191"/>
      <c r="J22" s="191"/>
      <c r="K22" s="192"/>
      <c r="L22" s="193"/>
      <c r="M22" s="193"/>
      <c r="N22" s="194"/>
      <c r="O22" s="194"/>
      <c r="P22" s="194"/>
      <c r="Q22" s="194"/>
      <c r="R22" s="194"/>
    </row>
    <row r="23" spans="1:18" ht="22.5" customHeight="1" x14ac:dyDescent="0.2">
      <c r="A23" s="182"/>
      <c r="B23" s="182"/>
      <c r="C23" s="182"/>
      <c r="D23" s="182"/>
      <c r="E23" s="183"/>
      <c r="F23" s="190"/>
      <c r="G23" s="190"/>
      <c r="H23" s="190"/>
      <c r="I23" s="191"/>
      <c r="J23" s="191"/>
      <c r="K23" s="192"/>
      <c r="L23" s="193"/>
      <c r="M23" s="193"/>
      <c r="N23" s="194"/>
      <c r="O23" s="194"/>
      <c r="P23" s="194"/>
      <c r="Q23" s="194"/>
      <c r="R23" s="194"/>
    </row>
    <row r="24" spans="1:18" ht="22.5" customHeight="1" x14ac:dyDescent="0.2">
      <c r="A24" s="182"/>
      <c r="B24" s="182"/>
      <c r="C24" s="182"/>
      <c r="D24" s="182"/>
      <c r="E24" s="183"/>
      <c r="F24" s="190"/>
      <c r="G24" s="190"/>
      <c r="H24" s="190"/>
      <c r="I24" s="191"/>
      <c r="J24" s="191"/>
      <c r="K24" s="192"/>
      <c r="L24" s="193"/>
      <c r="M24" s="193"/>
      <c r="N24" s="194"/>
      <c r="O24" s="194"/>
      <c r="P24" s="194"/>
      <c r="Q24" s="194"/>
      <c r="R24" s="194"/>
    </row>
    <row r="25" spans="1:18" ht="22.5" customHeight="1" x14ac:dyDescent="0.2">
      <c r="A25" s="182"/>
      <c r="B25" s="182"/>
      <c r="C25" s="182"/>
      <c r="D25" s="182"/>
      <c r="E25" s="183"/>
      <c r="F25" s="190"/>
      <c r="G25" s="190"/>
      <c r="H25" s="190"/>
      <c r="I25" s="191"/>
      <c r="J25" s="191"/>
      <c r="K25" s="192"/>
      <c r="L25" s="193"/>
      <c r="M25" s="193"/>
      <c r="N25" s="194"/>
      <c r="O25" s="194"/>
      <c r="P25" s="194"/>
      <c r="Q25" s="194"/>
      <c r="R25" s="194"/>
    </row>
    <row r="26" spans="1:18" ht="22.5" customHeight="1" x14ac:dyDescent="0.2">
      <c r="A26" s="182"/>
      <c r="B26" s="182"/>
      <c r="C26" s="182"/>
      <c r="D26" s="182"/>
      <c r="E26" s="183"/>
      <c r="F26" s="190"/>
      <c r="G26" s="190"/>
      <c r="H26" s="190"/>
      <c r="I26" s="191"/>
      <c r="J26" s="191"/>
      <c r="K26" s="192"/>
      <c r="L26" s="193"/>
      <c r="M26" s="193"/>
      <c r="N26" s="194"/>
      <c r="O26" s="194"/>
      <c r="P26" s="194"/>
      <c r="Q26" s="194"/>
      <c r="R26" s="194"/>
    </row>
    <row r="27" spans="1:18" ht="22.5" customHeight="1" x14ac:dyDescent="0.2">
      <c r="A27" s="182"/>
      <c r="B27" s="182"/>
      <c r="C27" s="182"/>
      <c r="D27" s="182"/>
      <c r="E27" s="183"/>
      <c r="F27" s="190"/>
      <c r="G27" s="190"/>
      <c r="H27" s="190"/>
      <c r="I27" s="191"/>
      <c r="J27" s="191"/>
      <c r="K27" s="192"/>
      <c r="L27" s="193"/>
      <c r="M27" s="193"/>
      <c r="N27" s="194"/>
      <c r="O27" s="194"/>
      <c r="P27" s="194"/>
      <c r="Q27" s="194"/>
      <c r="R27" s="194"/>
    </row>
    <row r="28" spans="1:18" ht="22.5" customHeight="1" x14ac:dyDescent="0.2">
      <c r="A28" s="182"/>
      <c r="B28" s="182"/>
      <c r="C28" s="182"/>
      <c r="D28" s="182"/>
      <c r="E28" s="183"/>
      <c r="F28" s="190"/>
      <c r="G28" s="190"/>
      <c r="H28" s="190"/>
      <c r="I28" s="191"/>
      <c r="J28" s="191"/>
      <c r="K28" s="192"/>
      <c r="L28" s="193"/>
      <c r="M28" s="193"/>
      <c r="N28" s="194"/>
      <c r="O28" s="194"/>
      <c r="P28" s="194"/>
      <c r="Q28" s="194"/>
      <c r="R28" s="194"/>
    </row>
    <row r="30" spans="1:18" ht="12.75" customHeight="1" x14ac:dyDescent="0.3"/>
    <row r="31" spans="1:18" ht="12.75" customHeight="1" x14ac:dyDescent="0.3"/>
    <row r="32" spans="1:18" ht="27.75" customHeight="1" x14ac:dyDescent="0.35">
      <c r="A32" s="280" t="s">
        <v>649</v>
      </c>
      <c r="B32" s="280"/>
      <c r="C32" s="280"/>
      <c r="D32" s="280"/>
      <c r="E32" s="280"/>
    </row>
    <row r="34" spans="1:1" ht="27.75" customHeight="1" x14ac:dyDescent="0.35">
      <c r="A34" s="62"/>
    </row>
  </sheetData>
  <mergeCells count="5">
    <mergeCell ref="C1:P1"/>
    <mergeCell ref="A2:P2"/>
    <mergeCell ref="A4:P4"/>
    <mergeCell ref="A17:R17"/>
    <mergeCell ref="A32:E32"/>
  </mergeCells>
  <hyperlinks>
    <hyperlink ref="A1" location="Overview!A1" display="Back to Overview" xr:uid="{00000000-0004-0000-09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oddFooter>&amp;L&amp;1#&amp;"Arial"&amp;6&amp;K737373Confidentiality: C1 - Public</oddFooter>
    <firstHeader>&amp;L&amp;"Trebuchet MS,Bold"
Annex 6&amp;"Trebuchet MS,Regular" – Charges for new or amended Designated EHV Properties</first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I165"/>
  <sheetViews>
    <sheetView topLeftCell="A25" zoomScale="74" zoomScaleNormal="100" zoomScaleSheetLayoutView="100" workbookViewId="0">
      <selection activeCell="Q31" sqref="Q31"/>
    </sheetView>
  </sheetViews>
  <sheetFormatPr defaultColWidth="9.140625" defaultRowHeight="27.75" customHeight="1" x14ac:dyDescent="0.2"/>
  <cols>
    <col min="1" max="1" width="49" style="64" bestFit="1" customWidth="1"/>
    <col min="2" max="2" width="17.5703125" style="71" customWidth="1"/>
    <col min="3" max="3" width="6.85546875" style="64" customWidth="1"/>
    <col min="4" max="6" width="17.5703125" style="71" customWidth="1"/>
    <col min="7" max="7" width="6.5703125" style="64" customWidth="1"/>
    <col min="8" max="16384" width="9.140625" style="64"/>
  </cols>
  <sheetData>
    <row r="1" spans="1:9" ht="27.75" customHeight="1" x14ac:dyDescent="0.2">
      <c r="A1" s="75" t="s">
        <v>18</v>
      </c>
      <c r="B1" s="226"/>
      <c r="C1" s="226"/>
      <c r="D1" s="148"/>
      <c r="E1" s="148"/>
      <c r="F1" s="148"/>
    </row>
    <row r="2" spans="1:9" ht="35.1" customHeight="1" x14ac:dyDescent="0.2">
      <c r="A2" s="239" t="str">
        <f>Overview!B4&amp; " - Effective from "&amp;Overview!D4&amp;" - "&amp;Overview!E4&amp;" Supplier of Last Resort and Eligible Bad Debt Pass-Through Costs"</f>
        <v>Vattenfall Networks Limited - GSP M - Effective from 1 April 2023 - Final Supplier of Last Resort and Eligible Bad Debt Pass-Through Costs</v>
      </c>
      <c r="B2" s="240"/>
      <c r="C2" s="240"/>
      <c r="D2" s="240"/>
      <c r="E2" s="240"/>
      <c r="F2" s="241"/>
    </row>
    <row r="3" spans="1:9" s="70" customFormat="1" ht="18.75" x14ac:dyDescent="0.2">
      <c r="A3" s="68"/>
      <c r="B3" s="68"/>
      <c r="C3" s="68"/>
      <c r="D3" s="68"/>
      <c r="E3" s="68"/>
      <c r="F3" s="68"/>
    </row>
    <row r="4" spans="1:9" ht="75" x14ac:dyDescent="0.2">
      <c r="A4" s="149" t="s">
        <v>357</v>
      </c>
      <c r="B4" s="133" t="s">
        <v>445</v>
      </c>
      <c r="C4" s="133" t="s">
        <v>23</v>
      </c>
      <c r="D4" s="133" t="s">
        <v>456</v>
      </c>
      <c r="E4" s="133" t="s">
        <v>457</v>
      </c>
      <c r="F4" s="133" t="s">
        <v>458</v>
      </c>
      <c r="I4" s="209"/>
    </row>
    <row r="5" spans="1:9" ht="27" customHeight="1" x14ac:dyDescent="0.2">
      <c r="A5" s="150" t="s">
        <v>459</v>
      </c>
      <c r="B5" s="214" t="str">
        <f>IFERROR(INDEX('Annex 1 LV, HV and UMS charges'!$B$12:$B$45,MATCH($A5,'Annex 1 LV, HV and UMS charges'!$A$12:$A$310,0)),INDEX('Annex 4 LDNO charges'!$B$12:$B$203,MATCH($A5,'Annex 4 LDNO charges'!$A$12:$A$203,0)))</f>
        <v>M01 , M61 , M31</v>
      </c>
      <c r="C5" s="151" t="s">
        <v>449</v>
      </c>
      <c r="D5" s="152">
        <v>9.542072783743355E-2</v>
      </c>
      <c r="E5" s="152"/>
      <c r="F5" s="152">
        <v>0.13414056866968585</v>
      </c>
      <c r="I5" s="209"/>
    </row>
    <row r="6" spans="1:9" ht="27" customHeight="1" x14ac:dyDescent="0.2">
      <c r="A6" s="150" t="s">
        <v>460</v>
      </c>
      <c r="B6" s="214" t="str">
        <f>IFERROR(INDEX('Annex 1 LV, HV and UMS charges'!$B$12:$B$45,MATCH($A6,'Annex 1 LV, HV and UMS charges'!$A$12:$A$310,0)),INDEX('Annex 4 LDNO charges'!$B$12:$B$203,MATCH($A6,'Annex 4 LDNO charges'!$A$12:$A$203,0)))</f>
        <v>M04 , M64 , M34</v>
      </c>
      <c r="C6" s="151" t="s">
        <v>450</v>
      </c>
      <c r="D6" s="140">
        <v>0</v>
      </c>
      <c r="E6" s="140"/>
      <c r="F6" s="152">
        <v>0.13414056866968585</v>
      </c>
      <c r="I6" s="209"/>
    </row>
    <row r="7" spans="1:9" ht="27" customHeight="1" x14ac:dyDescent="0.2">
      <c r="A7" s="150" t="s">
        <v>461</v>
      </c>
      <c r="B7" s="214" t="str">
        <f>IFERROR(INDEX('Annex 1 LV, HV and UMS charges'!$B$12:$B$45,MATCH($A7,'Annex 1 LV, HV and UMS charges'!$A$12:$A$310,0)),INDEX('Annex 4 LDNO charges'!$B$12:$B$203,MATCH($A7,'Annex 4 LDNO charges'!$A$12:$A$203,0)))</f>
        <v xml:space="preserve">11M , 61M </v>
      </c>
      <c r="C7" s="151" t="s">
        <v>450</v>
      </c>
      <c r="D7" s="140">
        <v>0</v>
      </c>
      <c r="E7" s="140"/>
      <c r="F7" s="152">
        <v>0.13414056866968585</v>
      </c>
      <c r="I7" s="209"/>
    </row>
    <row r="8" spans="1:9" ht="27" customHeight="1" x14ac:dyDescent="0.2">
      <c r="A8" s="150" t="s">
        <v>462</v>
      </c>
      <c r="B8" s="214" t="str">
        <f>IFERROR(INDEX('Annex 1 LV, HV and UMS charges'!$B$12:$B$45,MATCH($A8,'Annex 1 LV, HV and UMS charges'!$A$12:$A$310,0)),INDEX('Annex 4 LDNO charges'!$B$12:$B$203,MATCH($A8,'Annex 4 LDNO charges'!$A$12:$A$203,0)))</f>
        <v xml:space="preserve">12M , 62M </v>
      </c>
      <c r="C8" s="151" t="s">
        <v>450</v>
      </c>
      <c r="D8" s="140">
        <v>0</v>
      </c>
      <c r="E8" s="140"/>
      <c r="F8" s="152">
        <v>0.13414056866968585</v>
      </c>
      <c r="I8" s="209"/>
    </row>
    <row r="9" spans="1:9" ht="27" customHeight="1" x14ac:dyDescent="0.2">
      <c r="A9" s="150" t="s">
        <v>463</v>
      </c>
      <c r="B9" s="214" t="str">
        <f>IFERROR(INDEX('Annex 1 LV, HV and UMS charges'!$B$12:$B$45,MATCH($A9,'Annex 1 LV, HV and UMS charges'!$A$12:$A$310,0)),INDEX('Annex 4 LDNO charges'!$B$12:$B$203,MATCH($A9,'Annex 4 LDNO charges'!$A$12:$A$203,0)))</f>
        <v xml:space="preserve">13M , 63M </v>
      </c>
      <c r="C9" s="151" t="s">
        <v>450</v>
      </c>
      <c r="D9" s="140">
        <v>0</v>
      </c>
      <c r="E9" s="140"/>
      <c r="F9" s="152">
        <v>0.13414056866968585</v>
      </c>
      <c r="I9" s="209"/>
    </row>
    <row r="10" spans="1:9" ht="27" customHeight="1" x14ac:dyDescent="0.2">
      <c r="A10" s="150" t="s">
        <v>464</v>
      </c>
      <c r="B10" s="214" t="str">
        <f>IFERROR(INDEX('Annex 1 LV, HV and UMS charges'!$B$12:$B$45,MATCH($A10,'Annex 1 LV, HV and UMS charges'!$A$12:$A$310,0)),INDEX('Annex 4 LDNO charges'!$B$12:$B$203,MATCH($A10,'Annex 4 LDNO charges'!$A$12:$A$203,0)))</f>
        <v xml:space="preserve">14M , 64M </v>
      </c>
      <c r="C10" s="151" t="s">
        <v>450</v>
      </c>
      <c r="D10" s="140">
        <v>0</v>
      </c>
      <c r="E10" s="140"/>
      <c r="F10" s="152">
        <v>0.13414056866968585</v>
      </c>
      <c r="I10" s="209"/>
    </row>
    <row r="11" spans="1:9" ht="27" customHeight="1" x14ac:dyDescent="0.2">
      <c r="A11" s="134" t="s">
        <v>465</v>
      </c>
      <c r="B11" s="214" t="str">
        <f>IFERROR(INDEX('Annex 1 LV, HV and UMS charges'!$B$12:$B$45,MATCH($A11,'Annex 1 LV, HV and UMS charges'!$A$12:$A$310,0)),INDEX('Annex 4 LDNO charges'!$B$12:$B$203,MATCH($A11,'Annex 4 LDNO charges'!$A$12:$A$203,0)))</f>
        <v>M26 , M86 , M56</v>
      </c>
      <c r="C11" s="151">
        <v>0</v>
      </c>
      <c r="D11" s="140">
        <v>0</v>
      </c>
      <c r="E11" s="140"/>
      <c r="F11" s="152">
        <v>0.13414056866968585</v>
      </c>
      <c r="I11" s="209"/>
    </row>
    <row r="12" spans="1:9" ht="27" customHeight="1" x14ac:dyDescent="0.2">
      <c r="A12" s="134" t="s">
        <v>466</v>
      </c>
      <c r="B12" s="214" t="str">
        <f>IFERROR(INDEX('Annex 1 LV, HV and UMS charges'!$B$12:$B$45,MATCH($A12,'Annex 1 LV, HV and UMS charges'!$A$12:$A$310,0)),INDEX('Annex 4 LDNO charges'!$B$12:$B$203,MATCH($A12,'Annex 4 LDNO charges'!$A$12:$A$203,0)))</f>
        <v xml:space="preserve">21M , 71M </v>
      </c>
      <c r="C12" s="151">
        <v>0</v>
      </c>
      <c r="D12" s="140">
        <v>0</v>
      </c>
      <c r="E12" s="140"/>
      <c r="F12" s="152">
        <v>0.13414056866968585</v>
      </c>
      <c r="I12" s="209"/>
    </row>
    <row r="13" spans="1:9" ht="27" customHeight="1" x14ac:dyDescent="0.2">
      <c r="A13" s="134" t="s">
        <v>467</v>
      </c>
      <c r="B13" s="214" t="str">
        <f>IFERROR(INDEX('Annex 1 LV, HV and UMS charges'!$B$12:$B$45,MATCH($A13,'Annex 1 LV, HV and UMS charges'!$A$12:$A$310,0)),INDEX('Annex 4 LDNO charges'!$B$12:$B$203,MATCH($A13,'Annex 4 LDNO charges'!$A$12:$A$203,0)))</f>
        <v xml:space="preserve">22M , 72M </v>
      </c>
      <c r="C13" s="151">
        <v>0</v>
      </c>
      <c r="D13" s="140">
        <v>0</v>
      </c>
      <c r="E13" s="140"/>
      <c r="F13" s="152">
        <v>0.13414056866968585</v>
      </c>
      <c r="I13" s="209"/>
    </row>
    <row r="14" spans="1:9" ht="27" customHeight="1" x14ac:dyDescent="0.2">
      <c r="A14" s="134" t="s">
        <v>468</v>
      </c>
      <c r="B14" s="214" t="str">
        <f>IFERROR(INDEX('Annex 1 LV, HV and UMS charges'!$B$12:$B$45,MATCH($A14,'Annex 1 LV, HV and UMS charges'!$A$12:$A$310,0)),INDEX('Annex 4 LDNO charges'!$B$12:$B$203,MATCH($A14,'Annex 4 LDNO charges'!$A$12:$A$203,0)))</f>
        <v xml:space="preserve">23M , 73M </v>
      </c>
      <c r="C14" s="151">
        <v>0</v>
      </c>
      <c r="D14" s="140">
        <v>0</v>
      </c>
      <c r="E14" s="140"/>
      <c r="F14" s="152">
        <v>0.13414056866968585</v>
      </c>
      <c r="I14" s="209"/>
    </row>
    <row r="15" spans="1:9" ht="27" customHeight="1" x14ac:dyDescent="0.2">
      <c r="A15" s="147" t="s">
        <v>469</v>
      </c>
      <c r="B15" s="214" t="str">
        <f>IFERROR(INDEX('Annex 1 LV, HV and UMS charges'!$B$12:$B$45,MATCH($A15,'Annex 1 LV, HV and UMS charges'!$A$12:$A$310,0)),INDEX('Annex 4 LDNO charges'!$B$12:$B$203,MATCH($A15,'Annex 4 LDNO charges'!$A$12:$A$203,0)))</f>
        <v xml:space="preserve">24M , 74M </v>
      </c>
      <c r="C15" s="151">
        <v>0</v>
      </c>
      <c r="D15" s="140">
        <v>0</v>
      </c>
      <c r="E15" s="140"/>
      <c r="F15" s="152">
        <v>0.13414056866968585</v>
      </c>
      <c r="I15" s="209"/>
    </row>
    <row r="16" spans="1:9" ht="27" customHeight="1" x14ac:dyDescent="0.2">
      <c r="A16" s="147" t="s">
        <v>470</v>
      </c>
      <c r="B16" s="214" t="str">
        <f>IFERROR(INDEX('Annex 1 LV, HV and UMS charges'!$B$12:$B$45,MATCH($A16,'Annex 1 LV, HV and UMS charges'!$A$12:$A$310,0)),INDEX('Annex 4 LDNO charges'!$B$12:$B$203,MATCH($A16,'Annex 4 LDNO charges'!$A$12:$A$203,0)))</f>
        <v>M85 , M55</v>
      </c>
      <c r="C16" s="151">
        <v>0</v>
      </c>
      <c r="D16" s="140">
        <v>0</v>
      </c>
      <c r="E16" s="140"/>
      <c r="F16" s="152">
        <v>0.13414056866968585</v>
      </c>
      <c r="I16" s="209"/>
    </row>
    <row r="17" spans="1:9" ht="27" customHeight="1" x14ac:dyDescent="0.2">
      <c r="A17" s="147" t="s">
        <v>471</v>
      </c>
      <c r="B17" s="214" t="str">
        <f>IFERROR(INDEX('Annex 1 LV, HV and UMS charges'!$B$12:$B$45,MATCH($A17,'Annex 1 LV, HV and UMS charges'!$A$12:$A$310,0)),INDEX('Annex 4 LDNO charges'!$B$12:$B$203,MATCH($A17,'Annex 4 LDNO charges'!$A$12:$A$203,0)))</f>
        <v xml:space="preserve">Y1M </v>
      </c>
      <c r="C17" s="151">
        <v>0</v>
      </c>
      <c r="D17" s="140">
        <v>0</v>
      </c>
      <c r="E17" s="140"/>
      <c r="F17" s="152">
        <v>0.13414056866968585</v>
      </c>
      <c r="I17" s="209"/>
    </row>
    <row r="18" spans="1:9" ht="27" customHeight="1" x14ac:dyDescent="0.2">
      <c r="A18" s="147" t="s">
        <v>472</v>
      </c>
      <c r="B18" s="214" t="str">
        <f>IFERROR(INDEX('Annex 1 LV, HV and UMS charges'!$B$12:$B$45,MATCH($A18,'Annex 1 LV, HV and UMS charges'!$A$12:$A$310,0)),INDEX('Annex 4 LDNO charges'!$B$12:$B$203,MATCH($A18,'Annex 4 LDNO charges'!$A$12:$A$203,0)))</f>
        <v xml:space="preserve">Y2M </v>
      </c>
      <c r="C18" s="151">
        <v>0</v>
      </c>
      <c r="D18" s="140">
        <v>0</v>
      </c>
      <c r="E18" s="140"/>
      <c r="F18" s="152">
        <v>0.13414056866968585</v>
      </c>
      <c r="I18" s="209"/>
    </row>
    <row r="19" spans="1:9" ht="27" customHeight="1" x14ac:dyDescent="0.2">
      <c r="A19" s="147" t="s">
        <v>473</v>
      </c>
      <c r="B19" s="214" t="str">
        <f>IFERROR(INDEX('Annex 1 LV, HV and UMS charges'!$B$12:$B$45,MATCH($A19,'Annex 1 LV, HV and UMS charges'!$A$12:$A$310,0)),INDEX('Annex 4 LDNO charges'!$B$12:$B$203,MATCH($A19,'Annex 4 LDNO charges'!$A$12:$A$203,0)))</f>
        <v xml:space="preserve">Y3M </v>
      </c>
      <c r="C19" s="151">
        <v>0</v>
      </c>
      <c r="D19" s="140">
        <v>0</v>
      </c>
      <c r="E19" s="140"/>
      <c r="F19" s="152">
        <v>0.13414056866968585</v>
      </c>
      <c r="I19" s="209"/>
    </row>
    <row r="20" spans="1:9" ht="27" customHeight="1" x14ac:dyDescent="0.2">
      <c r="A20" s="147" t="s">
        <v>474</v>
      </c>
      <c r="B20" s="214" t="str">
        <f>IFERROR(INDEX('Annex 1 LV, HV and UMS charges'!$B$12:$B$45,MATCH($A20,'Annex 1 LV, HV and UMS charges'!$A$12:$A$310,0)),INDEX('Annex 4 LDNO charges'!$B$12:$B$203,MATCH($A20,'Annex 4 LDNO charges'!$A$12:$A$203,0)))</f>
        <v xml:space="preserve">Y4M </v>
      </c>
      <c r="C20" s="151">
        <v>0</v>
      </c>
      <c r="D20" s="140">
        <v>0</v>
      </c>
      <c r="E20" s="140"/>
      <c r="F20" s="152">
        <v>0.13414056866968585</v>
      </c>
      <c r="I20" s="209"/>
    </row>
    <row r="21" spans="1:9" ht="27" customHeight="1" x14ac:dyDescent="0.2">
      <c r="A21" s="147" t="s">
        <v>475</v>
      </c>
      <c r="B21" s="214" t="str">
        <f>IFERROR(INDEX('Annex 1 LV, HV and UMS charges'!$B$12:$B$45,MATCH($A21,'Annex 1 LV, HV and UMS charges'!$A$12:$A$310,0)),INDEX('Annex 4 LDNO charges'!$B$12:$B$203,MATCH($A21,'Annex 4 LDNO charges'!$A$12:$A$203,0)))</f>
        <v>M84 , M54</v>
      </c>
      <c r="C21" s="151">
        <v>0</v>
      </c>
      <c r="D21" s="140">
        <v>0</v>
      </c>
      <c r="E21" s="140"/>
      <c r="F21" s="152">
        <v>0.13414056866968585</v>
      </c>
      <c r="I21" s="209"/>
    </row>
    <row r="22" spans="1:9" ht="27" customHeight="1" x14ac:dyDescent="0.2">
      <c r="A22" s="147" t="s">
        <v>476</v>
      </c>
      <c r="B22" s="214" t="str">
        <f>IFERROR(INDEX('Annex 1 LV, HV and UMS charges'!$B$12:$B$45,MATCH($A22,'Annex 1 LV, HV and UMS charges'!$A$12:$A$310,0)),INDEX('Annex 4 LDNO charges'!$B$12:$B$203,MATCH($A22,'Annex 4 LDNO charges'!$A$12:$A$203,0)))</f>
        <v xml:space="preserve">81M </v>
      </c>
      <c r="C22" s="151">
        <v>0</v>
      </c>
      <c r="D22" s="140">
        <v>0</v>
      </c>
      <c r="E22" s="140"/>
      <c r="F22" s="152">
        <v>0.13414056866968585</v>
      </c>
      <c r="I22" s="209"/>
    </row>
    <row r="23" spans="1:9" ht="27" customHeight="1" x14ac:dyDescent="0.2">
      <c r="A23" s="134" t="s">
        <v>477</v>
      </c>
      <c r="B23" s="214" t="str">
        <f>IFERROR(INDEX('Annex 1 LV, HV and UMS charges'!$B$12:$B$45,MATCH($A23,'Annex 1 LV, HV and UMS charges'!$A$12:$A$310,0)),INDEX('Annex 4 LDNO charges'!$B$12:$B$203,MATCH($A23,'Annex 4 LDNO charges'!$A$12:$A$203,0)))</f>
        <v xml:space="preserve">82M </v>
      </c>
      <c r="C23" s="151">
        <v>0</v>
      </c>
      <c r="D23" s="140">
        <v>0</v>
      </c>
      <c r="E23" s="140"/>
      <c r="F23" s="152">
        <v>0.13414056866968585</v>
      </c>
      <c r="I23" s="209"/>
    </row>
    <row r="24" spans="1:9" ht="27" customHeight="1" x14ac:dyDescent="0.2">
      <c r="A24" s="134" t="s">
        <v>478</v>
      </c>
      <c r="B24" s="214" t="str">
        <f>IFERROR(INDEX('Annex 1 LV, HV and UMS charges'!$B$12:$B$45,MATCH($A24,'Annex 1 LV, HV and UMS charges'!$A$12:$A$310,0)),INDEX('Annex 4 LDNO charges'!$B$12:$B$203,MATCH($A24,'Annex 4 LDNO charges'!$A$12:$A$203,0)))</f>
        <v xml:space="preserve">83M </v>
      </c>
      <c r="C24" s="151">
        <v>0</v>
      </c>
      <c r="D24" s="140">
        <v>0</v>
      </c>
      <c r="E24" s="140"/>
      <c r="F24" s="152">
        <v>0.13414056866968585</v>
      </c>
      <c r="I24" s="209"/>
    </row>
    <row r="25" spans="1:9" ht="27" customHeight="1" x14ac:dyDescent="0.2">
      <c r="A25" s="134" t="s">
        <v>479</v>
      </c>
      <c r="B25" s="214" t="str">
        <f>IFERROR(INDEX('Annex 1 LV, HV and UMS charges'!$B$12:$B$45,MATCH($A25,'Annex 1 LV, HV and UMS charges'!$A$12:$A$310,0)),INDEX('Annex 4 LDNO charges'!$B$12:$B$203,MATCH($A25,'Annex 4 LDNO charges'!$A$12:$A$203,0)))</f>
        <v xml:space="preserve">84M </v>
      </c>
      <c r="C25" s="151">
        <v>0</v>
      </c>
      <c r="D25" s="140">
        <v>0</v>
      </c>
      <c r="E25" s="140"/>
      <c r="F25" s="152">
        <v>0.13414056866968585</v>
      </c>
      <c r="I25" s="209"/>
    </row>
    <row r="26" spans="1:9" ht="27" customHeight="1" x14ac:dyDescent="0.2">
      <c r="A26" s="134" t="s">
        <v>480</v>
      </c>
      <c r="B26" s="214" t="str">
        <f>IFERROR(INDEX('Annex 1 LV, HV and UMS charges'!$B$12:$B$45,MATCH($A26,'Annex 1 LV, HV and UMS charges'!$A$12:$A$310,0)),INDEX('Annex 4 LDNO charges'!$B$12:$B$203,MATCH($A26,'Annex 4 LDNO charges'!$A$12:$A$203,0)))</f>
        <v>M01</v>
      </c>
      <c r="C26" s="151" t="s">
        <v>449</v>
      </c>
      <c r="D26" s="152">
        <v>9.542072783743355E-2</v>
      </c>
      <c r="E26" s="152"/>
      <c r="F26" s="152">
        <v>0.13414056866968585</v>
      </c>
      <c r="I26" s="209"/>
    </row>
    <row r="27" spans="1:9" ht="27" customHeight="1" x14ac:dyDescent="0.2">
      <c r="A27" s="134" t="s">
        <v>482</v>
      </c>
      <c r="B27" s="214" t="str">
        <f>IFERROR(INDEX('Annex 1 LV, HV and UMS charges'!$B$12:$B$45,MATCH($A27,'Annex 1 LV, HV and UMS charges'!$A$12:$A$310,0)),INDEX('Annex 4 LDNO charges'!$B$12:$B$203,MATCH($A27,'Annex 4 LDNO charges'!$A$12:$A$203,0)))</f>
        <v>M04</v>
      </c>
      <c r="C27" s="151" t="s">
        <v>450</v>
      </c>
      <c r="D27" s="140">
        <v>0</v>
      </c>
      <c r="E27" s="140"/>
      <c r="F27" s="152">
        <v>0.13414056866968585</v>
      </c>
      <c r="I27" s="209"/>
    </row>
    <row r="28" spans="1:9" ht="27" customHeight="1" x14ac:dyDescent="0.2">
      <c r="A28" s="134" t="s">
        <v>483</v>
      </c>
      <c r="B28" s="214" t="str">
        <f>IFERROR(INDEX('Annex 1 LV, HV and UMS charges'!$B$12:$B$45,MATCH($A28,'Annex 1 LV, HV and UMS charges'!$A$12:$A$310,0)),INDEX('Annex 4 LDNO charges'!$B$12:$B$203,MATCH($A28,'Annex 4 LDNO charges'!$A$12:$A$203,0)))</f>
        <v>11M</v>
      </c>
      <c r="C28" s="151" t="s">
        <v>450</v>
      </c>
      <c r="D28" s="140">
        <v>0</v>
      </c>
      <c r="E28" s="140"/>
      <c r="F28" s="152">
        <v>0.13414056866968585</v>
      </c>
      <c r="I28" s="209"/>
    </row>
    <row r="29" spans="1:9" ht="27" customHeight="1" x14ac:dyDescent="0.2">
      <c r="A29" s="134" t="s">
        <v>484</v>
      </c>
      <c r="B29" s="214" t="str">
        <f>IFERROR(INDEX('Annex 1 LV, HV and UMS charges'!$B$12:$B$45,MATCH($A29,'Annex 1 LV, HV and UMS charges'!$A$12:$A$310,0)),INDEX('Annex 4 LDNO charges'!$B$12:$B$203,MATCH($A29,'Annex 4 LDNO charges'!$A$12:$A$203,0)))</f>
        <v>12M</v>
      </c>
      <c r="C29" s="151" t="s">
        <v>450</v>
      </c>
      <c r="D29" s="140">
        <v>0</v>
      </c>
      <c r="E29" s="140"/>
      <c r="F29" s="152">
        <v>0.13414056866968585</v>
      </c>
      <c r="I29" s="209"/>
    </row>
    <row r="30" spans="1:9" ht="27" customHeight="1" x14ac:dyDescent="0.2">
      <c r="A30" s="134" t="s">
        <v>485</v>
      </c>
      <c r="B30" s="214" t="str">
        <f>IFERROR(INDEX('Annex 1 LV, HV and UMS charges'!$B$12:$B$45,MATCH($A30,'Annex 1 LV, HV and UMS charges'!$A$12:$A$310,0)),INDEX('Annex 4 LDNO charges'!$B$12:$B$203,MATCH($A30,'Annex 4 LDNO charges'!$A$12:$A$203,0)))</f>
        <v>13M</v>
      </c>
      <c r="C30" s="151" t="s">
        <v>450</v>
      </c>
      <c r="D30" s="140">
        <v>0</v>
      </c>
      <c r="E30" s="140"/>
      <c r="F30" s="152">
        <v>0.13414056866968585</v>
      </c>
      <c r="I30" s="209"/>
    </row>
    <row r="31" spans="1:9" ht="27" customHeight="1" x14ac:dyDescent="0.2">
      <c r="A31" s="134" t="s">
        <v>486</v>
      </c>
      <c r="B31" s="214" t="str">
        <f>IFERROR(INDEX('Annex 1 LV, HV and UMS charges'!$B$12:$B$45,MATCH($A31,'Annex 1 LV, HV and UMS charges'!$A$12:$A$310,0)),INDEX('Annex 4 LDNO charges'!$B$12:$B$203,MATCH($A31,'Annex 4 LDNO charges'!$A$12:$A$203,0)))</f>
        <v>14M</v>
      </c>
      <c r="C31" s="151" t="s">
        <v>450</v>
      </c>
      <c r="D31" s="140">
        <v>0</v>
      </c>
      <c r="E31" s="140"/>
      <c r="F31" s="152">
        <v>0.13414056866968585</v>
      </c>
      <c r="I31" s="209"/>
    </row>
    <row r="32" spans="1:9" ht="27" customHeight="1" x14ac:dyDescent="0.2">
      <c r="A32" s="134" t="s">
        <v>487</v>
      </c>
      <c r="B32" s="214" t="str">
        <f>IFERROR(INDEX('Annex 1 LV, HV and UMS charges'!$B$12:$B$45,MATCH($A32,'Annex 1 LV, HV and UMS charges'!$A$12:$A$310,0)),INDEX('Annex 4 LDNO charges'!$B$12:$B$203,MATCH($A32,'Annex 4 LDNO charges'!$A$12:$A$203,0)))</f>
        <v>M26</v>
      </c>
      <c r="C32" s="151">
        <v>0</v>
      </c>
      <c r="D32" s="140">
        <v>0</v>
      </c>
      <c r="E32" s="140"/>
      <c r="F32" s="152">
        <v>0.13414056866968585</v>
      </c>
      <c r="I32" s="209"/>
    </row>
    <row r="33" spans="1:9" ht="27" customHeight="1" x14ac:dyDescent="0.2">
      <c r="A33" s="134" t="s">
        <v>488</v>
      </c>
      <c r="B33" s="214" t="str">
        <f>IFERROR(INDEX('Annex 1 LV, HV and UMS charges'!$B$12:$B$45,MATCH($A33,'Annex 1 LV, HV and UMS charges'!$A$12:$A$310,0)),INDEX('Annex 4 LDNO charges'!$B$12:$B$203,MATCH($A33,'Annex 4 LDNO charges'!$A$12:$A$203,0)))</f>
        <v>21M</v>
      </c>
      <c r="C33" s="151">
        <v>0</v>
      </c>
      <c r="D33" s="140">
        <v>0</v>
      </c>
      <c r="E33" s="140"/>
      <c r="F33" s="152">
        <v>0.13414056866968585</v>
      </c>
      <c r="I33" s="209"/>
    </row>
    <row r="34" spans="1:9" ht="27" customHeight="1" x14ac:dyDescent="0.2">
      <c r="A34" s="134" t="s">
        <v>489</v>
      </c>
      <c r="B34" s="214" t="str">
        <f>IFERROR(INDEX('Annex 1 LV, HV and UMS charges'!$B$12:$B$45,MATCH($A34,'Annex 1 LV, HV and UMS charges'!$A$12:$A$310,0)),INDEX('Annex 4 LDNO charges'!$B$12:$B$203,MATCH($A34,'Annex 4 LDNO charges'!$A$12:$A$203,0)))</f>
        <v>22M</v>
      </c>
      <c r="C34" s="151">
        <v>0</v>
      </c>
      <c r="D34" s="140">
        <v>0</v>
      </c>
      <c r="E34" s="140"/>
      <c r="F34" s="152">
        <v>0.13414056866968585</v>
      </c>
      <c r="I34" s="209"/>
    </row>
    <row r="35" spans="1:9" ht="27" customHeight="1" x14ac:dyDescent="0.2">
      <c r="A35" s="134" t="s">
        <v>490</v>
      </c>
      <c r="B35" s="214" t="str">
        <f>IFERROR(INDEX('Annex 1 LV, HV and UMS charges'!$B$12:$B$45,MATCH($A35,'Annex 1 LV, HV and UMS charges'!$A$12:$A$310,0)),INDEX('Annex 4 LDNO charges'!$B$12:$B$203,MATCH($A35,'Annex 4 LDNO charges'!$A$12:$A$203,0)))</f>
        <v>23M</v>
      </c>
      <c r="C35" s="151">
        <v>0</v>
      </c>
      <c r="D35" s="140">
        <v>0</v>
      </c>
      <c r="E35" s="140"/>
      <c r="F35" s="152">
        <v>0.13414056866968585</v>
      </c>
      <c r="I35" s="209"/>
    </row>
    <row r="36" spans="1:9" ht="27" customHeight="1" x14ac:dyDescent="0.2">
      <c r="A36" s="134" t="s">
        <v>491</v>
      </c>
      <c r="B36" s="214" t="str">
        <f>IFERROR(INDEX('Annex 1 LV, HV and UMS charges'!$B$12:$B$45,MATCH($A36,'Annex 1 LV, HV and UMS charges'!$A$12:$A$310,0)),INDEX('Annex 4 LDNO charges'!$B$12:$B$203,MATCH($A36,'Annex 4 LDNO charges'!$A$12:$A$203,0)))</f>
        <v>24M</v>
      </c>
      <c r="C36" s="151">
        <v>0</v>
      </c>
      <c r="D36" s="140">
        <v>0</v>
      </c>
      <c r="E36" s="140"/>
      <c r="F36" s="152">
        <v>0.13414056866968585</v>
      </c>
      <c r="I36" s="209"/>
    </row>
    <row r="37" spans="1:9" ht="27" customHeight="1" x14ac:dyDescent="0.2">
      <c r="A37" s="147" t="s">
        <v>492</v>
      </c>
      <c r="B37" s="214" t="str">
        <f>IFERROR(INDEX('Annex 1 LV, HV and UMS charges'!$B$12:$B$45,MATCH($A37,'Annex 1 LV, HV and UMS charges'!$A$12:$A$310,0)),INDEX('Annex 4 LDNO charges'!$B$12:$B$203,MATCH($A37,'Annex 4 LDNO charges'!$A$12:$A$203,0)))</f>
        <v>M61</v>
      </c>
      <c r="C37" s="151" t="s">
        <v>449</v>
      </c>
      <c r="D37" s="152">
        <v>9.542072783743355E-2</v>
      </c>
      <c r="E37" s="152"/>
      <c r="F37" s="152">
        <v>0.13414056866968585</v>
      </c>
      <c r="I37" s="209"/>
    </row>
    <row r="38" spans="1:9" ht="27" customHeight="1" x14ac:dyDescent="0.2">
      <c r="A38" s="134" t="s">
        <v>494</v>
      </c>
      <c r="B38" s="214" t="str">
        <f>IFERROR(INDEX('Annex 1 LV, HV and UMS charges'!$B$12:$B$45,MATCH($A38,'Annex 1 LV, HV and UMS charges'!$A$12:$A$310,0)),INDEX('Annex 4 LDNO charges'!$B$12:$B$203,MATCH($A38,'Annex 4 LDNO charges'!$A$12:$A$203,0)))</f>
        <v>M64</v>
      </c>
      <c r="C38" s="151" t="s">
        <v>450</v>
      </c>
      <c r="D38" s="140">
        <v>0</v>
      </c>
      <c r="E38" s="140"/>
      <c r="F38" s="152">
        <v>0.13414056866968585</v>
      </c>
      <c r="I38" s="209"/>
    </row>
    <row r="39" spans="1:9" ht="27" customHeight="1" x14ac:dyDescent="0.2">
      <c r="A39" s="134" t="s">
        <v>495</v>
      </c>
      <c r="B39" s="214" t="str">
        <f>IFERROR(INDEX('Annex 1 LV, HV and UMS charges'!$B$12:$B$45,MATCH($A39,'Annex 1 LV, HV and UMS charges'!$A$12:$A$310,0)),INDEX('Annex 4 LDNO charges'!$B$12:$B$203,MATCH($A39,'Annex 4 LDNO charges'!$A$12:$A$203,0)))</f>
        <v>61M</v>
      </c>
      <c r="C39" s="151" t="s">
        <v>450</v>
      </c>
      <c r="D39" s="140">
        <v>0</v>
      </c>
      <c r="E39" s="140"/>
      <c r="F39" s="152">
        <v>0.13414056866968585</v>
      </c>
      <c r="I39" s="209"/>
    </row>
    <row r="40" spans="1:9" ht="27" customHeight="1" x14ac:dyDescent="0.2">
      <c r="A40" s="134" t="s">
        <v>496</v>
      </c>
      <c r="B40" s="214" t="str">
        <f>IFERROR(INDEX('Annex 1 LV, HV and UMS charges'!$B$12:$B$45,MATCH($A40,'Annex 1 LV, HV and UMS charges'!$A$12:$A$310,0)),INDEX('Annex 4 LDNO charges'!$B$12:$B$203,MATCH($A40,'Annex 4 LDNO charges'!$A$12:$A$203,0)))</f>
        <v>62M</v>
      </c>
      <c r="C40" s="151" t="s">
        <v>450</v>
      </c>
      <c r="D40" s="140">
        <v>0</v>
      </c>
      <c r="E40" s="140"/>
      <c r="F40" s="152">
        <v>0.13414056866968585</v>
      </c>
      <c r="I40" s="209"/>
    </row>
    <row r="41" spans="1:9" ht="27" customHeight="1" x14ac:dyDescent="0.2">
      <c r="A41" s="134" t="s">
        <v>497</v>
      </c>
      <c r="B41" s="214" t="str">
        <f>IFERROR(INDEX('Annex 1 LV, HV and UMS charges'!$B$12:$B$45,MATCH($A41,'Annex 1 LV, HV and UMS charges'!$A$12:$A$310,0)),INDEX('Annex 4 LDNO charges'!$B$12:$B$203,MATCH($A41,'Annex 4 LDNO charges'!$A$12:$A$203,0)))</f>
        <v>63M</v>
      </c>
      <c r="C41" s="151" t="s">
        <v>450</v>
      </c>
      <c r="D41" s="140">
        <v>0</v>
      </c>
      <c r="E41" s="140"/>
      <c r="F41" s="152">
        <v>0.13414056866968585</v>
      </c>
      <c r="I41" s="209"/>
    </row>
    <row r="42" spans="1:9" ht="27" customHeight="1" x14ac:dyDescent="0.2">
      <c r="A42" s="134" t="s">
        <v>498</v>
      </c>
      <c r="B42" s="214" t="str">
        <f>IFERROR(INDEX('Annex 1 LV, HV and UMS charges'!$B$12:$B$45,MATCH($A42,'Annex 1 LV, HV and UMS charges'!$A$12:$A$310,0)),INDEX('Annex 4 LDNO charges'!$B$12:$B$203,MATCH($A42,'Annex 4 LDNO charges'!$A$12:$A$203,0)))</f>
        <v>64M</v>
      </c>
      <c r="C42" s="151" t="s">
        <v>450</v>
      </c>
      <c r="D42" s="140">
        <v>0</v>
      </c>
      <c r="E42" s="140"/>
      <c r="F42" s="152">
        <v>0.13414056866968585</v>
      </c>
      <c r="I42" s="209"/>
    </row>
    <row r="43" spans="1:9" ht="27" customHeight="1" x14ac:dyDescent="0.2">
      <c r="A43" s="134" t="s">
        <v>499</v>
      </c>
      <c r="B43" s="214" t="str">
        <f>IFERROR(INDEX('Annex 1 LV, HV and UMS charges'!$B$12:$B$45,MATCH($A43,'Annex 1 LV, HV and UMS charges'!$A$12:$A$310,0)),INDEX('Annex 4 LDNO charges'!$B$12:$B$203,MATCH($A43,'Annex 4 LDNO charges'!$A$12:$A$203,0)))</f>
        <v>M86</v>
      </c>
      <c r="C43" s="151">
        <v>0</v>
      </c>
      <c r="D43" s="140">
        <v>0</v>
      </c>
      <c r="E43" s="140"/>
      <c r="F43" s="152">
        <v>0.13414056866968585</v>
      </c>
      <c r="I43" s="209"/>
    </row>
    <row r="44" spans="1:9" ht="27" customHeight="1" x14ac:dyDescent="0.2">
      <c r="A44" s="134" t="s">
        <v>500</v>
      </c>
      <c r="B44" s="214" t="str">
        <f>IFERROR(INDEX('Annex 1 LV, HV and UMS charges'!$B$12:$B$45,MATCH($A44,'Annex 1 LV, HV and UMS charges'!$A$12:$A$310,0)),INDEX('Annex 4 LDNO charges'!$B$12:$B$203,MATCH($A44,'Annex 4 LDNO charges'!$A$12:$A$203,0)))</f>
        <v>71M</v>
      </c>
      <c r="C44" s="151">
        <v>0</v>
      </c>
      <c r="D44" s="140">
        <v>0</v>
      </c>
      <c r="E44" s="140"/>
      <c r="F44" s="152">
        <v>0.13414056866968585</v>
      </c>
      <c r="I44" s="209"/>
    </row>
    <row r="45" spans="1:9" ht="27" customHeight="1" x14ac:dyDescent="0.2">
      <c r="A45" s="134" t="s">
        <v>501</v>
      </c>
      <c r="B45" s="214" t="str">
        <f>IFERROR(INDEX('Annex 1 LV, HV and UMS charges'!$B$12:$B$45,MATCH($A45,'Annex 1 LV, HV and UMS charges'!$A$12:$A$310,0)),INDEX('Annex 4 LDNO charges'!$B$12:$B$203,MATCH($A45,'Annex 4 LDNO charges'!$A$12:$A$203,0)))</f>
        <v>72M</v>
      </c>
      <c r="C45" s="151">
        <v>0</v>
      </c>
      <c r="D45" s="140">
        <v>0</v>
      </c>
      <c r="E45" s="140"/>
      <c r="F45" s="152">
        <v>0.13414056866968585</v>
      </c>
      <c r="I45" s="209"/>
    </row>
    <row r="46" spans="1:9" ht="27" customHeight="1" x14ac:dyDescent="0.2">
      <c r="A46" s="134" t="s">
        <v>502</v>
      </c>
      <c r="B46" s="214" t="str">
        <f>IFERROR(INDEX('Annex 1 LV, HV and UMS charges'!$B$12:$B$45,MATCH($A46,'Annex 1 LV, HV and UMS charges'!$A$12:$A$310,0)),INDEX('Annex 4 LDNO charges'!$B$12:$B$203,MATCH($A46,'Annex 4 LDNO charges'!$A$12:$A$203,0)))</f>
        <v>73M</v>
      </c>
      <c r="C46" s="151">
        <v>0</v>
      </c>
      <c r="D46" s="140">
        <v>0</v>
      </c>
      <c r="E46" s="140"/>
      <c r="F46" s="152">
        <v>0.13414056866968585</v>
      </c>
      <c r="I46" s="209"/>
    </row>
    <row r="47" spans="1:9" ht="27" customHeight="1" x14ac:dyDescent="0.2">
      <c r="A47" s="134" t="s">
        <v>503</v>
      </c>
      <c r="B47" s="214" t="str">
        <f>IFERROR(INDEX('Annex 1 LV, HV and UMS charges'!$B$12:$B$45,MATCH($A47,'Annex 1 LV, HV and UMS charges'!$A$12:$A$310,0)),INDEX('Annex 4 LDNO charges'!$B$12:$B$203,MATCH($A47,'Annex 4 LDNO charges'!$A$12:$A$203,0)))</f>
        <v>74M</v>
      </c>
      <c r="C47" s="151">
        <v>0</v>
      </c>
      <c r="D47" s="140">
        <v>0</v>
      </c>
      <c r="E47" s="140"/>
      <c r="F47" s="152">
        <v>0.13414056866968585</v>
      </c>
      <c r="I47" s="209"/>
    </row>
    <row r="48" spans="1:9" ht="27" customHeight="1" x14ac:dyDescent="0.2">
      <c r="A48" s="134" t="s">
        <v>504</v>
      </c>
      <c r="B48" s="214" t="str">
        <f>IFERROR(INDEX('Annex 1 LV, HV and UMS charges'!$B$12:$B$45,MATCH($A48,'Annex 1 LV, HV and UMS charges'!$A$12:$A$310,0)),INDEX('Annex 4 LDNO charges'!$B$12:$B$203,MATCH($A48,'Annex 4 LDNO charges'!$A$12:$A$203,0)))</f>
        <v>M85</v>
      </c>
      <c r="C48" s="151">
        <v>0</v>
      </c>
      <c r="D48" s="140">
        <v>0</v>
      </c>
      <c r="E48" s="140"/>
      <c r="F48" s="152">
        <v>0.13414056866968585</v>
      </c>
      <c r="I48" s="209"/>
    </row>
    <row r="49" spans="1:9" ht="27" customHeight="1" x14ac:dyDescent="0.2">
      <c r="A49" s="134" t="s">
        <v>505</v>
      </c>
      <c r="B49" s="214" t="str">
        <f>IFERROR(INDEX('Annex 1 LV, HV and UMS charges'!$B$12:$B$45,MATCH($A49,'Annex 1 LV, HV and UMS charges'!$A$12:$A$310,0)),INDEX('Annex 4 LDNO charges'!$B$12:$B$203,MATCH($A49,'Annex 4 LDNO charges'!$A$12:$A$203,0)))</f>
        <v>Y1M</v>
      </c>
      <c r="C49" s="151">
        <v>0</v>
      </c>
      <c r="D49" s="140">
        <v>0</v>
      </c>
      <c r="E49" s="140"/>
      <c r="F49" s="152">
        <v>0.13414056866968585</v>
      </c>
      <c r="I49" s="209"/>
    </row>
    <row r="50" spans="1:9" ht="27" customHeight="1" x14ac:dyDescent="0.2">
      <c r="A50" s="134" t="s">
        <v>506</v>
      </c>
      <c r="B50" s="214" t="str">
        <f>IFERROR(INDEX('Annex 1 LV, HV and UMS charges'!$B$12:$B$45,MATCH($A50,'Annex 1 LV, HV and UMS charges'!$A$12:$A$310,0)),INDEX('Annex 4 LDNO charges'!$B$12:$B$203,MATCH($A50,'Annex 4 LDNO charges'!$A$12:$A$203,0)))</f>
        <v>Y2M</v>
      </c>
      <c r="C50" s="151">
        <v>0</v>
      </c>
      <c r="D50" s="140">
        <v>0</v>
      </c>
      <c r="E50" s="140"/>
      <c r="F50" s="152">
        <v>0.13414056866968585</v>
      </c>
      <c r="I50" s="209"/>
    </row>
    <row r="51" spans="1:9" ht="27" customHeight="1" x14ac:dyDescent="0.2">
      <c r="A51" s="134" t="s">
        <v>507</v>
      </c>
      <c r="B51" s="214" t="str">
        <f>IFERROR(INDEX('Annex 1 LV, HV and UMS charges'!$B$12:$B$45,MATCH($A51,'Annex 1 LV, HV and UMS charges'!$A$12:$A$310,0)),INDEX('Annex 4 LDNO charges'!$B$12:$B$203,MATCH($A51,'Annex 4 LDNO charges'!$A$12:$A$203,0)))</f>
        <v>Y3M</v>
      </c>
      <c r="C51" s="151">
        <v>0</v>
      </c>
      <c r="D51" s="140">
        <v>0</v>
      </c>
      <c r="E51" s="140"/>
      <c r="F51" s="152">
        <v>0.13414056866968585</v>
      </c>
      <c r="I51" s="209"/>
    </row>
    <row r="52" spans="1:9" ht="27" customHeight="1" x14ac:dyDescent="0.2">
      <c r="A52" s="134" t="s">
        <v>508</v>
      </c>
      <c r="B52" s="214" t="str">
        <f>IFERROR(INDEX('Annex 1 LV, HV and UMS charges'!$B$12:$B$45,MATCH($A52,'Annex 1 LV, HV and UMS charges'!$A$12:$A$310,0)),INDEX('Annex 4 LDNO charges'!$B$12:$B$203,MATCH($A52,'Annex 4 LDNO charges'!$A$12:$A$203,0)))</f>
        <v>Y4M</v>
      </c>
      <c r="C52" s="151">
        <v>0</v>
      </c>
      <c r="D52" s="140">
        <v>0</v>
      </c>
      <c r="E52" s="140"/>
      <c r="F52" s="152">
        <v>0.13414056866968585</v>
      </c>
      <c r="I52" s="209"/>
    </row>
    <row r="53" spans="1:9" ht="27" customHeight="1" x14ac:dyDescent="0.2">
      <c r="A53" s="134" t="s">
        <v>509</v>
      </c>
      <c r="B53" s="214" t="str">
        <f>IFERROR(INDEX('Annex 1 LV, HV and UMS charges'!$B$12:$B$45,MATCH($A53,'Annex 1 LV, HV and UMS charges'!$A$12:$A$310,0)),INDEX('Annex 4 LDNO charges'!$B$12:$B$203,MATCH($A53,'Annex 4 LDNO charges'!$A$12:$A$203,0)))</f>
        <v>M84</v>
      </c>
      <c r="C53" s="151">
        <v>0</v>
      </c>
      <c r="D53" s="140">
        <v>0</v>
      </c>
      <c r="E53" s="140"/>
      <c r="F53" s="152">
        <v>0.13414056866968585</v>
      </c>
      <c r="I53" s="209"/>
    </row>
    <row r="54" spans="1:9" ht="27" customHeight="1" x14ac:dyDescent="0.2">
      <c r="A54" s="134" t="s">
        <v>510</v>
      </c>
      <c r="B54" s="214" t="str">
        <f>IFERROR(INDEX('Annex 1 LV, HV and UMS charges'!$B$12:$B$45,MATCH($A54,'Annex 1 LV, HV and UMS charges'!$A$12:$A$310,0)),INDEX('Annex 4 LDNO charges'!$B$12:$B$203,MATCH($A54,'Annex 4 LDNO charges'!$A$12:$A$203,0)))</f>
        <v>81M</v>
      </c>
      <c r="C54" s="151">
        <v>0</v>
      </c>
      <c r="D54" s="140">
        <v>0</v>
      </c>
      <c r="E54" s="140"/>
      <c r="F54" s="152">
        <v>0.13414056866968585</v>
      </c>
      <c r="I54" s="209"/>
    </row>
    <row r="55" spans="1:9" ht="27" customHeight="1" x14ac:dyDescent="0.2">
      <c r="A55" s="134" t="s">
        <v>511</v>
      </c>
      <c r="B55" s="214" t="str">
        <f>IFERROR(INDEX('Annex 1 LV, HV and UMS charges'!$B$12:$B$45,MATCH($A55,'Annex 1 LV, HV and UMS charges'!$A$12:$A$310,0)),INDEX('Annex 4 LDNO charges'!$B$12:$B$203,MATCH($A55,'Annex 4 LDNO charges'!$A$12:$A$203,0)))</f>
        <v>82M</v>
      </c>
      <c r="C55" s="151">
        <v>0</v>
      </c>
      <c r="D55" s="140">
        <v>0</v>
      </c>
      <c r="E55" s="140"/>
      <c r="F55" s="152">
        <v>0.13414056866968585</v>
      </c>
      <c r="I55" s="209"/>
    </row>
    <row r="56" spans="1:9" ht="27" customHeight="1" x14ac:dyDescent="0.2">
      <c r="A56" s="134" t="s">
        <v>512</v>
      </c>
      <c r="B56" s="214" t="str">
        <f>IFERROR(INDEX('Annex 1 LV, HV and UMS charges'!$B$12:$B$45,MATCH($A56,'Annex 1 LV, HV and UMS charges'!$A$12:$A$310,0)),INDEX('Annex 4 LDNO charges'!$B$12:$B$203,MATCH($A56,'Annex 4 LDNO charges'!$A$12:$A$203,0)))</f>
        <v>83M</v>
      </c>
      <c r="C56" s="151">
        <v>0</v>
      </c>
      <c r="D56" s="140">
        <v>0</v>
      </c>
      <c r="E56" s="140"/>
      <c r="F56" s="152">
        <v>0.13414056866968585</v>
      </c>
      <c r="I56" s="209"/>
    </row>
    <row r="57" spans="1:9" ht="27" customHeight="1" x14ac:dyDescent="0.2">
      <c r="A57" s="134" t="s">
        <v>513</v>
      </c>
      <c r="B57" s="214" t="str">
        <f>IFERROR(INDEX('Annex 1 LV, HV and UMS charges'!$B$12:$B$45,MATCH($A57,'Annex 1 LV, HV and UMS charges'!$A$12:$A$310,0)),INDEX('Annex 4 LDNO charges'!$B$12:$B$203,MATCH($A57,'Annex 4 LDNO charges'!$A$12:$A$203,0)))</f>
        <v>84M</v>
      </c>
      <c r="C57" s="151">
        <v>0</v>
      </c>
      <c r="D57" s="140">
        <v>0</v>
      </c>
      <c r="E57" s="140"/>
      <c r="F57" s="152">
        <v>0.13414056866968585</v>
      </c>
      <c r="I57" s="209"/>
    </row>
    <row r="58" spans="1:9" ht="27" customHeight="1" x14ac:dyDescent="0.2">
      <c r="A58" s="134" t="s">
        <v>514</v>
      </c>
      <c r="B58" s="214">
        <f>IFERROR(INDEX('Annex 1 LV, HV and UMS charges'!$B$12:$B$45,MATCH($A58,'Annex 1 LV, HV and UMS charges'!$A$12:$A$310,0)),INDEX('Annex 4 LDNO charges'!$B$12:$B$203,MATCH($A58,'Annex 4 LDNO charges'!$A$12:$A$203,0)))</f>
        <v>0</v>
      </c>
      <c r="C58" s="151" t="s">
        <v>449</v>
      </c>
      <c r="D58" s="152">
        <v>9.542072783743355E-2</v>
      </c>
      <c r="E58" s="152"/>
      <c r="F58" s="152">
        <v>0.13414056866968585</v>
      </c>
      <c r="I58" s="209"/>
    </row>
    <row r="59" spans="1:9" ht="27" customHeight="1" x14ac:dyDescent="0.2">
      <c r="A59" s="134" t="s">
        <v>516</v>
      </c>
      <c r="B59" s="214">
        <f>IFERROR(INDEX('Annex 1 LV, HV and UMS charges'!$B$12:$B$45,MATCH($A59,'Annex 1 LV, HV and UMS charges'!$A$12:$A$310,0)),INDEX('Annex 4 LDNO charges'!$B$12:$B$203,MATCH($A59,'Annex 4 LDNO charges'!$A$12:$A$203,0)))</f>
        <v>0</v>
      </c>
      <c r="C59" s="151" t="s">
        <v>450</v>
      </c>
      <c r="D59" s="140">
        <v>0</v>
      </c>
      <c r="E59" s="140"/>
      <c r="F59" s="152">
        <v>0.13414056866968585</v>
      </c>
      <c r="I59" s="209"/>
    </row>
    <row r="60" spans="1:9" ht="27" customHeight="1" x14ac:dyDescent="0.2">
      <c r="A60" s="134" t="s">
        <v>517</v>
      </c>
      <c r="B60" s="214">
        <f>IFERROR(INDEX('Annex 1 LV, HV and UMS charges'!$B$12:$B$45,MATCH($A60,'Annex 1 LV, HV and UMS charges'!$A$12:$A$310,0)),INDEX('Annex 4 LDNO charges'!$B$12:$B$203,MATCH($A60,'Annex 4 LDNO charges'!$A$12:$A$203,0)))</f>
        <v>0</v>
      </c>
      <c r="C60" s="151" t="s">
        <v>450</v>
      </c>
      <c r="D60" s="140">
        <v>0</v>
      </c>
      <c r="E60" s="140"/>
      <c r="F60" s="152">
        <v>0.13414056866968585</v>
      </c>
      <c r="I60" s="209"/>
    </row>
    <row r="61" spans="1:9" ht="27" customHeight="1" x14ac:dyDescent="0.2">
      <c r="A61" s="134" t="s">
        <v>518</v>
      </c>
      <c r="B61" s="214">
        <f>IFERROR(INDEX('Annex 1 LV, HV and UMS charges'!$B$12:$B$45,MATCH($A61,'Annex 1 LV, HV and UMS charges'!$A$12:$A$310,0)),INDEX('Annex 4 LDNO charges'!$B$12:$B$203,MATCH($A61,'Annex 4 LDNO charges'!$A$12:$A$203,0)))</f>
        <v>0</v>
      </c>
      <c r="C61" s="151" t="s">
        <v>450</v>
      </c>
      <c r="D61" s="140">
        <v>0</v>
      </c>
      <c r="E61" s="140"/>
      <c r="F61" s="152">
        <v>0.13414056866968585</v>
      </c>
      <c r="I61" s="209"/>
    </row>
    <row r="62" spans="1:9" ht="27" customHeight="1" x14ac:dyDescent="0.2">
      <c r="A62" s="134" t="s">
        <v>519</v>
      </c>
      <c r="B62" s="214">
        <f>IFERROR(INDEX('Annex 1 LV, HV and UMS charges'!$B$12:$B$45,MATCH($A62,'Annex 1 LV, HV and UMS charges'!$A$12:$A$310,0)),INDEX('Annex 4 LDNO charges'!$B$12:$B$203,MATCH($A62,'Annex 4 LDNO charges'!$A$12:$A$203,0)))</f>
        <v>0</v>
      </c>
      <c r="C62" s="151" t="s">
        <v>450</v>
      </c>
      <c r="D62" s="140">
        <v>0</v>
      </c>
      <c r="E62" s="140"/>
      <c r="F62" s="152">
        <v>0.13414056866968585</v>
      </c>
      <c r="I62" s="209"/>
    </row>
    <row r="63" spans="1:9" ht="27" customHeight="1" x14ac:dyDescent="0.2">
      <c r="A63" s="134" t="s">
        <v>520</v>
      </c>
      <c r="B63" s="214">
        <f>IFERROR(INDEX('Annex 1 LV, HV and UMS charges'!$B$12:$B$45,MATCH($A63,'Annex 1 LV, HV and UMS charges'!$A$12:$A$310,0)),INDEX('Annex 4 LDNO charges'!$B$12:$B$203,MATCH($A63,'Annex 4 LDNO charges'!$A$12:$A$203,0)))</f>
        <v>0</v>
      </c>
      <c r="C63" s="151" t="s">
        <v>450</v>
      </c>
      <c r="D63" s="140">
        <v>0</v>
      </c>
      <c r="E63" s="140"/>
      <c r="F63" s="152">
        <v>0.13414056866968585</v>
      </c>
      <c r="I63" s="209"/>
    </row>
    <row r="64" spans="1:9" ht="27" customHeight="1" x14ac:dyDescent="0.2">
      <c r="A64" s="134" t="s">
        <v>521</v>
      </c>
      <c r="B64" s="214">
        <f>IFERROR(INDEX('Annex 1 LV, HV and UMS charges'!$B$12:$B$45,MATCH($A64,'Annex 1 LV, HV and UMS charges'!$A$12:$A$310,0)),INDEX('Annex 4 LDNO charges'!$B$12:$B$203,MATCH($A64,'Annex 4 LDNO charges'!$A$12:$A$203,0)))</f>
        <v>0</v>
      </c>
      <c r="C64" s="151">
        <v>0</v>
      </c>
      <c r="D64" s="140">
        <v>0</v>
      </c>
      <c r="E64" s="140"/>
      <c r="F64" s="152">
        <v>0.13414056866968585</v>
      </c>
      <c r="I64" s="209"/>
    </row>
    <row r="65" spans="1:9" ht="27" customHeight="1" x14ac:dyDescent="0.2">
      <c r="A65" s="134" t="s">
        <v>522</v>
      </c>
      <c r="B65" s="214">
        <f>IFERROR(INDEX('Annex 1 LV, HV and UMS charges'!$B$12:$B$45,MATCH($A65,'Annex 1 LV, HV and UMS charges'!$A$12:$A$310,0)),INDEX('Annex 4 LDNO charges'!$B$12:$B$203,MATCH($A65,'Annex 4 LDNO charges'!$A$12:$A$203,0)))</f>
        <v>0</v>
      </c>
      <c r="C65" s="151">
        <v>0</v>
      </c>
      <c r="D65" s="140">
        <v>0</v>
      </c>
      <c r="E65" s="140"/>
      <c r="F65" s="152">
        <v>0.13414056866968585</v>
      </c>
      <c r="I65" s="209"/>
    </row>
    <row r="66" spans="1:9" ht="27" customHeight="1" x14ac:dyDescent="0.2">
      <c r="A66" s="134" t="s">
        <v>523</v>
      </c>
      <c r="B66" s="214">
        <f>IFERROR(INDEX('Annex 1 LV, HV and UMS charges'!$B$12:$B$45,MATCH($A66,'Annex 1 LV, HV and UMS charges'!$A$12:$A$310,0)),INDEX('Annex 4 LDNO charges'!$B$12:$B$203,MATCH($A66,'Annex 4 LDNO charges'!$A$12:$A$203,0)))</f>
        <v>0</v>
      </c>
      <c r="C66" s="151">
        <v>0</v>
      </c>
      <c r="D66" s="140">
        <v>0</v>
      </c>
      <c r="E66" s="140"/>
      <c r="F66" s="152">
        <v>0.13414056866968585</v>
      </c>
      <c r="I66" s="209"/>
    </row>
    <row r="67" spans="1:9" ht="27" customHeight="1" x14ac:dyDescent="0.2">
      <c r="A67" s="134" t="s">
        <v>524</v>
      </c>
      <c r="B67" s="214">
        <f>IFERROR(INDEX('Annex 1 LV, HV and UMS charges'!$B$12:$B$45,MATCH($A67,'Annex 1 LV, HV and UMS charges'!$A$12:$A$310,0)),INDEX('Annex 4 LDNO charges'!$B$12:$B$203,MATCH($A67,'Annex 4 LDNO charges'!$A$12:$A$203,0)))</f>
        <v>0</v>
      </c>
      <c r="C67" s="151">
        <v>0</v>
      </c>
      <c r="D67" s="140">
        <v>0</v>
      </c>
      <c r="E67" s="140"/>
      <c r="F67" s="152">
        <v>0.13414056866968585</v>
      </c>
      <c r="I67" s="209"/>
    </row>
    <row r="68" spans="1:9" ht="27" customHeight="1" x14ac:dyDescent="0.2">
      <c r="A68" s="134" t="s">
        <v>525</v>
      </c>
      <c r="B68" s="214">
        <f>IFERROR(INDEX('Annex 1 LV, HV and UMS charges'!$B$12:$B$45,MATCH($A68,'Annex 1 LV, HV and UMS charges'!$A$12:$A$310,0)),INDEX('Annex 4 LDNO charges'!$B$12:$B$203,MATCH($A68,'Annex 4 LDNO charges'!$A$12:$A$203,0)))</f>
        <v>0</v>
      </c>
      <c r="C68" s="151">
        <v>0</v>
      </c>
      <c r="D68" s="140">
        <v>0</v>
      </c>
      <c r="E68" s="140"/>
      <c r="F68" s="152">
        <v>0.13414056866968585</v>
      </c>
      <c r="I68" s="209"/>
    </row>
    <row r="69" spans="1:9" ht="27" customHeight="1" x14ac:dyDescent="0.2">
      <c r="A69" s="134" t="s">
        <v>526</v>
      </c>
      <c r="B69" s="214">
        <f>IFERROR(INDEX('Annex 1 LV, HV and UMS charges'!$B$12:$B$45,MATCH($A69,'Annex 1 LV, HV and UMS charges'!$A$12:$A$310,0)),INDEX('Annex 4 LDNO charges'!$B$12:$B$203,MATCH($A69,'Annex 4 LDNO charges'!$A$12:$A$203,0)))</f>
        <v>0</v>
      </c>
      <c r="C69" s="151">
        <v>0</v>
      </c>
      <c r="D69" s="140">
        <v>0</v>
      </c>
      <c r="E69" s="140"/>
      <c r="F69" s="152">
        <v>0.13414056866968585</v>
      </c>
      <c r="I69" s="209"/>
    </row>
    <row r="70" spans="1:9" ht="27" customHeight="1" x14ac:dyDescent="0.2">
      <c r="A70" s="134" t="s">
        <v>527</v>
      </c>
      <c r="B70" s="214">
        <f>IFERROR(INDEX('Annex 1 LV, HV and UMS charges'!$B$12:$B$45,MATCH($A70,'Annex 1 LV, HV and UMS charges'!$A$12:$A$310,0)),INDEX('Annex 4 LDNO charges'!$B$12:$B$203,MATCH($A70,'Annex 4 LDNO charges'!$A$12:$A$203,0)))</f>
        <v>0</v>
      </c>
      <c r="C70" s="151">
        <v>0</v>
      </c>
      <c r="D70" s="140">
        <v>0</v>
      </c>
      <c r="E70" s="140"/>
      <c r="F70" s="152">
        <v>0.13414056866968585</v>
      </c>
      <c r="I70" s="209"/>
    </row>
    <row r="71" spans="1:9" ht="27" customHeight="1" x14ac:dyDescent="0.2">
      <c r="A71" s="134" t="s">
        <v>528</v>
      </c>
      <c r="B71" s="214">
        <f>IFERROR(INDEX('Annex 1 LV, HV and UMS charges'!$B$12:$B$45,MATCH($A71,'Annex 1 LV, HV and UMS charges'!$A$12:$A$310,0)),INDEX('Annex 4 LDNO charges'!$B$12:$B$203,MATCH($A71,'Annex 4 LDNO charges'!$A$12:$A$203,0)))</f>
        <v>0</v>
      </c>
      <c r="C71" s="151">
        <v>0</v>
      </c>
      <c r="D71" s="140">
        <v>0</v>
      </c>
      <c r="E71" s="140"/>
      <c r="F71" s="152">
        <v>0.13414056866968585</v>
      </c>
      <c r="I71" s="209"/>
    </row>
    <row r="72" spans="1:9" ht="27" customHeight="1" x14ac:dyDescent="0.2">
      <c r="A72" s="134" t="s">
        <v>529</v>
      </c>
      <c r="B72" s="214">
        <f>IFERROR(INDEX('Annex 1 LV, HV and UMS charges'!$B$12:$B$45,MATCH($A72,'Annex 1 LV, HV and UMS charges'!$A$12:$A$310,0)),INDEX('Annex 4 LDNO charges'!$B$12:$B$203,MATCH($A72,'Annex 4 LDNO charges'!$A$12:$A$203,0)))</f>
        <v>0</v>
      </c>
      <c r="C72" s="151">
        <v>0</v>
      </c>
      <c r="D72" s="140">
        <v>0</v>
      </c>
      <c r="E72" s="140"/>
      <c r="F72" s="152">
        <v>0.13414056866968585</v>
      </c>
      <c r="I72" s="209"/>
    </row>
    <row r="73" spans="1:9" ht="27" customHeight="1" x14ac:dyDescent="0.2">
      <c r="A73" s="134" t="s">
        <v>530</v>
      </c>
      <c r="B73" s="214">
        <f>IFERROR(INDEX('Annex 1 LV, HV and UMS charges'!$B$12:$B$45,MATCH($A73,'Annex 1 LV, HV and UMS charges'!$A$12:$A$310,0)),INDEX('Annex 4 LDNO charges'!$B$12:$B$203,MATCH($A73,'Annex 4 LDNO charges'!$A$12:$A$203,0)))</f>
        <v>0</v>
      </c>
      <c r="C73" s="151">
        <v>0</v>
      </c>
      <c r="D73" s="140">
        <v>0</v>
      </c>
      <c r="E73" s="140"/>
      <c r="F73" s="152">
        <v>0.13414056866968585</v>
      </c>
      <c r="I73" s="209"/>
    </row>
    <row r="74" spans="1:9" ht="27" customHeight="1" x14ac:dyDescent="0.2">
      <c r="A74" s="134" t="s">
        <v>531</v>
      </c>
      <c r="B74" s="214">
        <f>IFERROR(INDEX('Annex 1 LV, HV and UMS charges'!$B$12:$B$45,MATCH($A74,'Annex 1 LV, HV and UMS charges'!$A$12:$A$310,0)),INDEX('Annex 4 LDNO charges'!$B$12:$B$203,MATCH($A74,'Annex 4 LDNO charges'!$A$12:$A$203,0)))</f>
        <v>0</v>
      </c>
      <c r="C74" s="151">
        <v>0</v>
      </c>
      <c r="D74" s="140">
        <v>0</v>
      </c>
      <c r="E74" s="140"/>
      <c r="F74" s="152">
        <v>0.13414056866968585</v>
      </c>
      <c r="I74" s="209"/>
    </row>
    <row r="75" spans="1:9" ht="27" customHeight="1" x14ac:dyDescent="0.2">
      <c r="A75" s="134" t="s">
        <v>532</v>
      </c>
      <c r="B75" s="214">
        <f>IFERROR(INDEX('Annex 1 LV, HV and UMS charges'!$B$12:$B$45,MATCH($A75,'Annex 1 LV, HV and UMS charges'!$A$12:$A$310,0)),INDEX('Annex 4 LDNO charges'!$B$12:$B$203,MATCH($A75,'Annex 4 LDNO charges'!$A$12:$A$203,0)))</f>
        <v>0</v>
      </c>
      <c r="C75" s="151">
        <v>0</v>
      </c>
      <c r="D75" s="140">
        <v>0</v>
      </c>
      <c r="E75" s="140"/>
      <c r="F75" s="152">
        <v>0.13414056866968585</v>
      </c>
      <c r="I75" s="209"/>
    </row>
    <row r="76" spans="1:9" ht="27" customHeight="1" x14ac:dyDescent="0.2">
      <c r="A76" s="134" t="s">
        <v>533</v>
      </c>
      <c r="B76" s="214">
        <f>IFERROR(INDEX('Annex 1 LV, HV and UMS charges'!$B$12:$B$45,MATCH($A76,'Annex 1 LV, HV and UMS charges'!$A$12:$A$310,0)),INDEX('Annex 4 LDNO charges'!$B$12:$B$203,MATCH($A76,'Annex 4 LDNO charges'!$A$12:$A$203,0)))</f>
        <v>0</v>
      </c>
      <c r="C76" s="151">
        <v>0</v>
      </c>
      <c r="D76" s="140">
        <v>0</v>
      </c>
      <c r="E76" s="140"/>
      <c r="F76" s="152">
        <v>0.13414056866968585</v>
      </c>
      <c r="I76" s="209"/>
    </row>
    <row r="77" spans="1:9" ht="27" customHeight="1" x14ac:dyDescent="0.2">
      <c r="A77" s="134" t="s">
        <v>534</v>
      </c>
      <c r="B77" s="214">
        <f>IFERROR(INDEX('Annex 1 LV, HV and UMS charges'!$B$12:$B$45,MATCH($A77,'Annex 1 LV, HV and UMS charges'!$A$12:$A$310,0)),INDEX('Annex 4 LDNO charges'!$B$12:$B$203,MATCH($A77,'Annex 4 LDNO charges'!$A$12:$A$203,0)))</f>
        <v>0</v>
      </c>
      <c r="C77" s="151">
        <v>0</v>
      </c>
      <c r="D77" s="140">
        <v>0</v>
      </c>
      <c r="E77" s="140"/>
      <c r="F77" s="152">
        <v>0.13414056866968585</v>
      </c>
      <c r="I77" s="209"/>
    </row>
    <row r="78" spans="1:9" ht="27" customHeight="1" x14ac:dyDescent="0.2">
      <c r="A78" s="134" t="s">
        <v>535</v>
      </c>
      <c r="B78" s="214">
        <f>IFERROR(INDEX('Annex 1 LV, HV and UMS charges'!$B$12:$B$45,MATCH($A78,'Annex 1 LV, HV and UMS charges'!$A$12:$A$310,0)),INDEX('Annex 4 LDNO charges'!$B$12:$B$203,MATCH($A78,'Annex 4 LDNO charges'!$A$12:$A$203,0)))</f>
        <v>0</v>
      </c>
      <c r="C78" s="151">
        <v>0</v>
      </c>
      <c r="D78" s="140">
        <v>0</v>
      </c>
      <c r="E78" s="140"/>
      <c r="F78" s="152">
        <v>0.13414056866968585</v>
      </c>
      <c r="I78" s="209"/>
    </row>
    <row r="79" spans="1:9" ht="27" customHeight="1" x14ac:dyDescent="0.2">
      <c r="A79" s="134" t="s">
        <v>536</v>
      </c>
      <c r="B79" s="214" t="str">
        <f>IFERROR(INDEX('Annex 1 LV, HV and UMS charges'!$B$12:$B$45,MATCH($A79,'Annex 1 LV, HV and UMS charges'!$A$12:$A$310,0)),INDEX('Annex 4 LDNO charges'!$B$12:$B$203,MATCH($A79,'Annex 4 LDNO charges'!$A$12:$A$203,0)))</f>
        <v>M31</v>
      </c>
      <c r="C79" s="151" t="s">
        <v>449</v>
      </c>
      <c r="D79" s="152">
        <v>9.542072783743355E-2</v>
      </c>
      <c r="E79" s="152"/>
      <c r="F79" s="152">
        <v>0.13414056866968585</v>
      </c>
      <c r="I79" s="209"/>
    </row>
    <row r="80" spans="1:9" ht="27" customHeight="1" x14ac:dyDescent="0.2">
      <c r="A80" s="134" t="s">
        <v>538</v>
      </c>
      <c r="B80" s="214" t="str">
        <f>IFERROR(INDEX('Annex 1 LV, HV and UMS charges'!$B$12:$B$45,MATCH($A80,'Annex 1 LV, HV and UMS charges'!$A$12:$A$310,0)),INDEX('Annex 4 LDNO charges'!$B$12:$B$203,MATCH($A80,'Annex 4 LDNO charges'!$A$12:$A$203,0)))</f>
        <v>M34</v>
      </c>
      <c r="C80" s="151" t="s">
        <v>450</v>
      </c>
      <c r="D80" s="140">
        <v>0</v>
      </c>
      <c r="E80" s="140"/>
      <c r="F80" s="152">
        <v>0.13414056866968585</v>
      </c>
      <c r="I80" s="209"/>
    </row>
    <row r="81" spans="1:9" ht="27" customHeight="1" x14ac:dyDescent="0.2">
      <c r="A81" s="134" t="s">
        <v>539</v>
      </c>
      <c r="B81" s="214">
        <f>IFERROR(INDEX('Annex 1 LV, HV and UMS charges'!$B$12:$B$45,MATCH($A81,'Annex 1 LV, HV and UMS charges'!$A$12:$A$310,0)),INDEX('Annex 4 LDNO charges'!$B$12:$B$203,MATCH($A81,'Annex 4 LDNO charges'!$A$12:$A$203,0)))</f>
        <v>0</v>
      </c>
      <c r="C81" s="151" t="s">
        <v>450</v>
      </c>
      <c r="D81" s="140">
        <v>0</v>
      </c>
      <c r="E81" s="140"/>
      <c r="F81" s="152">
        <v>0.13414056866968585</v>
      </c>
      <c r="I81" s="209"/>
    </row>
    <row r="82" spans="1:9" ht="27" customHeight="1" x14ac:dyDescent="0.2">
      <c r="A82" s="134" t="s">
        <v>540</v>
      </c>
      <c r="B82" s="214">
        <f>IFERROR(INDEX('Annex 1 LV, HV and UMS charges'!$B$12:$B$45,MATCH($A82,'Annex 1 LV, HV and UMS charges'!$A$12:$A$310,0)),INDEX('Annex 4 LDNO charges'!$B$12:$B$203,MATCH($A82,'Annex 4 LDNO charges'!$A$12:$A$203,0)))</f>
        <v>0</v>
      </c>
      <c r="C82" s="151" t="s">
        <v>450</v>
      </c>
      <c r="D82" s="140">
        <v>0</v>
      </c>
      <c r="E82" s="140"/>
      <c r="F82" s="152">
        <v>0.13414056866968585</v>
      </c>
      <c r="I82" s="209"/>
    </row>
    <row r="83" spans="1:9" ht="27" customHeight="1" x14ac:dyDescent="0.2">
      <c r="A83" s="134" t="s">
        <v>541</v>
      </c>
      <c r="B83" s="214">
        <f>IFERROR(INDEX('Annex 1 LV, HV and UMS charges'!$B$12:$B$45,MATCH($A83,'Annex 1 LV, HV and UMS charges'!$A$12:$A$310,0)),INDEX('Annex 4 LDNO charges'!$B$12:$B$203,MATCH($A83,'Annex 4 LDNO charges'!$A$12:$A$203,0)))</f>
        <v>0</v>
      </c>
      <c r="C83" s="151" t="s">
        <v>450</v>
      </c>
      <c r="D83" s="140">
        <v>0</v>
      </c>
      <c r="E83" s="140"/>
      <c r="F83" s="152">
        <v>0.13414056866968585</v>
      </c>
      <c r="I83" s="209"/>
    </row>
    <row r="84" spans="1:9" ht="27" customHeight="1" x14ac:dyDescent="0.2">
      <c r="A84" s="134" t="s">
        <v>542</v>
      </c>
      <c r="B84" s="214">
        <f>IFERROR(INDEX('Annex 1 LV, HV and UMS charges'!$B$12:$B$45,MATCH($A84,'Annex 1 LV, HV and UMS charges'!$A$12:$A$310,0)),INDEX('Annex 4 LDNO charges'!$B$12:$B$203,MATCH($A84,'Annex 4 LDNO charges'!$A$12:$A$203,0)))</f>
        <v>0</v>
      </c>
      <c r="C84" s="151" t="s">
        <v>450</v>
      </c>
      <c r="D84" s="140">
        <v>0</v>
      </c>
      <c r="E84" s="140"/>
      <c r="F84" s="152">
        <v>0.13414056866968585</v>
      </c>
      <c r="I84" s="209"/>
    </row>
    <row r="85" spans="1:9" ht="27" customHeight="1" x14ac:dyDescent="0.2">
      <c r="A85" s="134" t="s">
        <v>543</v>
      </c>
      <c r="B85" s="214" t="str">
        <f>IFERROR(INDEX('Annex 1 LV, HV and UMS charges'!$B$12:$B$45,MATCH($A85,'Annex 1 LV, HV and UMS charges'!$A$12:$A$310,0)),INDEX('Annex 4 LDNO charges'!$B$12:$B$203,MATCH($A85,'Annex 4 LDNO charges'!$A$12:$A$203,0)))</f>
        <v>M56</v>
      </c>
      <c r="C85" s="151">
        <v>0</v>
      </c>
      <c r="D85" s="140">
        <v>0</v>
      </c>
      <c r="E85" s="140"/>
      <c r="F85" s="152">
        <v>0.13414056866968585</v>
      </c>
      <c r="I85" s="209"/>
    </row>
    <row r="86" spans="1:9" ht="27" customHeight="1" x14ac:dyDescent="0.2">
      <c r="A86" s="134" t="s">
        <v>544</v>
      </c>
      <c r="B86" s="214">
        <f>IFERROR(INDEX('Annex 1 LV, HV and UMS charges'!$B$12:$B$45,MATCH($A86,'Annex 1 LV, HV and UMS charges'!$A$12:$A$310,0)),INDEX('Annex 4 LDNO charges'!$B$12:$B$203,MATCH($A86,'Annex 4 LDNO charges'!$A$12:$A$203,0)))</f>
        <v>0</v>
      </c>
      <c r="C86" s="151">
        <v>0</v>
      </c>
      <c r="D86" s="140">
        <v>0</v>
      </c>
      <c r="E86" s="140"/>
      <c r="F86" s="152">
        <v>0.13414056866968585</v>
      </c>
      <c r="I86" s="209"/>
    </row>
    <row r="87" spans="1:9" ht="27" customHeight="1" x14ac:dyDescent="0.2">
      <c r="A87" s="134" t="s">
        <v>545</v>
      </c>
      <c r="B87" s="214">
        <f>IFERROR(INDEX('Annex 1 LV, HV and UMS charges'!$B$12:$B$45,MATCH($A87,'Annex 1 LV, HV and UMS charges'!$A$12:$A$310,0)),INDEX('Annex 4 LDNO charges'!$B$12:$B$203,MATCH($A87,'Annex 4 LDNO charges'!$A$12:$A$203,0)))</f>
        <v>0</v>
      </c>
      <c r="C87" s="151">
        <v>0</v>
      </c>
      <c r="D87" s="140">
        <v>0</v>
      </c>
      <c r="E87" s="140"/>
      <c r="F87" s="152">
        <v>0.13414056866968585</v>
      </c>
      <c r="I87" s="209"/>
    </row>
    <row r="88" spans="1:9" ht="27" customHeight="1" x14ac:dyDescent="0.2">
      <c r="A88" s="134" t="s">
        <v>546</v>
      </c>
      <c r="B88" s="214">
        <f>IFERROR(INDEX('Annex 1 LV, HV and UMS charges'!$B$12:$B$45,MATCH($A88,'Annex 1 LV, HV and UMS charges'!$A$12:$A$310,0)),INDEX('Annex 4 LDNO charges'!$B$12:$B$203,MATCH($A88,'Annex 4 LDNO charges'!$A$12:$A$203,0)))</f>
        <v>0</v>
      </c>
      <c r="C88" s="151">
        <v>0</v>
      </c>
      <c r="D88" s="140">
        <v>0</v>
      </c>
      <c r="E88" s="140"/>
      <c r="F88" s="152">
        <v>0.13414056866968585</v>
      </c>
      <c r="I88" s="209"/>
    </row>
    <row r="89" spans="1:9" ht="27" customHeight="1" x14ac:dyDescent="0.2">
      <c r="A89" s="134" t="s">
        <v>547</v>
      </c>
      <c r="B89" s="214">
        <f>IFERROR(INDEX('Annex 1 LV, HV and UMS charges'!$B$12:$B$45,MATCH($A89,'Annex 1 LV, HV and UMS charges'!$A$12:$A$310,0)),INDEX('Annex 4 LDNO charges'!$B$12:$B$203,MATCH($A89,'Annex 4 LDNO charges'!$A$12:$A$203,0)))</f>
        <v>0</v>
      </c>
      <c r="C89" s="151">
        <v>0</v>
      </c>
      <c r="D89" s="140">
        <v>0</v>
      </c>
      <c r="E89" s="140"/>
      <c r="F89" s="152">
        <v>0.13414056866968585</v>
      </c>
      <c r="I89" s="209"/>
    </row>
    <row r="90" spans="1:9" ht="27" customHeight="1" x14ac:dyDescent="0.2">
      <c r="A90" s="134" t="s">
        <v>548</v>
      </c>
      <c r="B90" s="214" t="str">
        <f>IFERROR(INDEX('Annex 1 LV, HV and UMS charges'!$B$12:$B$45,MATCH($A90,'Annex 1 LV, HV and UMS charges'!$A$12:$A$310,0)),INDEX('Annex 4 LDNO charges'!$B$12:$B$203,MATCH($A90,'Annex 4 LDNO charges'!$A$12:$A$203,0)))</f>
        <v>M55</v>
      </c>
      <c r="C90" s="151">
        <v>0</v>
      </c>
      <c r="D90" s="140">
        <v>0</v>
      </c>
      <c r="E90" s="140"/>
      <c r="F90" s="152">
        <v>0.13414056866968585</v>
      </c>
      <c r="I90" s="209"/>
    </row>
    <row r="91" spans="1:9" ht="27" customHeight="1" x14ac:dyDescent="0.2">
      <c r="A91" s="134" t="s">
        <v>549</v>
      </c>
      <c r="B91" s="214">
        <f>IFERROR(INDEX('Annex 1 LV, HV and UMS charges'!$B$12:$B$45,MATCH($A91,'Annex 1 LV, HV and UMS charges'!$A$12:$A$310,0)),INDEX('Annex 4 LDNO charges'!$B$12:$B$203,MATCH($A91,'Annex 4 LDNO charges'!$A$12:$A$203,0)))</f>
        <v>0</v>
      </c>
      <c r="C91" s="151">
        <v>0</v>
      </c>
      <c r="D91" s="140">
        <v>0</v>
      </c>
      <c r="E91" s="140"/>
      <c r="F91" s="152">
        <v>0.13414056866968585</v>
      </c>
      <c r="I91" s="209"/>
    </row>
    <row r="92" spans="1:9" ht="27" customHeight="1" x14ac:dyDescent="0.2">
      <c r="A92" s="134" t="s">
        <v>550</v>
      </c>
      <c r="B92" s="214">
        <f>IFERROR(INDEX('Annex 1 LV, HV and UMS charges'!$B$12:$B$45,MATCH($A92,'Annex 1 LV, HV and UMS charges'!$A$12:$A$310,0)),INDEX('Annex 4 LDNO charges'!$B$12:$B$203,MATCH($A92,'Annex 4 LDNO charges'!$A$12:$A$203,0)))</f>
        <v>0</v>
      </c>
      <c r="C92" s="151">
        <v>0</v>
      </c>
      <c r="D92" s="140">
        <v>0</v>
      </c>
      <c r="E92" s="140"/>
      <c r="F92" s="152">
        <v>0.13414056866968585</v>
      </c>
      <c r="I92" s="209"/>
    </row>
    <row r="93" spans="1:9" ht="27" customHeight="1" x14ac:dyDescent="0.2">
      <c r="A93" s="134" t="s">
        <v>551</v>
      </c>
      <c r="B93" s="214">
        <f>IFERROR(INDEX('Annex 1 LV, HV and UMS charges'!$B$12:$B$45,MATCH($A93,'Annex 1 LV, HV and UMS charges'!$A$12:$A$310,0)),INDEX('Annex 4 LDNO charges'!$B$12:$B$203,MATCH($A93,'Annex 4 LDNO charges'!$A$12:$A$203,0)))</f>
        <v>0</v>
      </c>
      <c r="C93" s="151">
        <v>0</v>
      </c>
      <c r="D93" s="140">
        <v>0</v>
      </c>
      <c r="E93" s="140"/>
      <c r="F93" s="152">
        <v>0.13414056866968585</v>
      </c>
      <c r="I93" s="209"/>
    </row>
    <row r="94" spans="1:9" ht="27" customHeight="1" x14ac:dyDescent="0.2">
      <c r="A94" s="134" t="s">
        <v>552</v>
      </c>
      <c r="B94" s="214">
        <f>IFERROR(INDEX('Annex 1 LV, HV and UMS charges'!$B$12:$B$45,MATCH($A94,'Annex 1 LV, HV and UMS charges'!$A$12:$A$310,0)),INDEX('Annex 4 LDNO charges'!$B$12:$B$203,MATCH($A94,'Annex 4 LDNO charges'!$A$12:$A$203,0)))</f>
        <v>0</v>
      </c>
      <c r="C94" s="151">
        <v>0</v>
      </c>
      <c r="D94" s="140">
        <v>0</v>
      </c>
      <c r="E94" s="140"/>
      <c r="F94" s="152">
        <v>0.13414056866968585</v>
      </c>
      <c r="I94" s="209"/>
    </row>
    <row r="95" spans="1:9" ht="27" customHeight="1" x14ac:dyDescent="0.2">
      <c r="A95" s="134" t="s">
        <v>553</v>
      </c>
      <c r="B95" s="214" t="str">
        <f>IFERROR(INDEX('Annex 1 LV, HV and UMS charges'!$B$12:$B$45,MATCH($A95,'Annex 1 LV, HV and UMS charges'!$A$12:$A$310,0)),INDEX('Annex 4 LDNO charges'!$B$12:$B$203,MATCH($A95,'Annex 4 LDNO charges'!$A$12:$A$203,0)))</f>
        <v>M54</v>
      </c>
      <c r="C95" s="151">
        <v>0</v>
      </c>
      <c r="D95" s="140">
        <v>0</v>
      </c>
      <c r="E95" s="140"/>
      <c r="F95" s="152">
        <v>0.13414056866968585</v>
      </c>
      <c r="I95" s="209"/>
    </row>
    <row r="96" spans="1:9" ht="27" customHeight="1" x14ac:dyDescent="0.2">
      <c r="A96" s="134" t="s">
        <v>554</v>
      </c>
      <c r="B96" s="214">
        <f>IFERROR(INDEX('Annex 1 LV, HV and UMS charges'!$B$12:$B$45,MATCH($A96,'Annex 1 LV, HV and UMS charges'!$A$12:$A$310,0)),INDEX('Annex 4 LDNO charges'!$B$12:$B$203,MATCH($A96,'Annex 4 LDNO charges'!$A$12:$A$203,0)))</f>
        <v>0</v>
      </c>
      <c r="C96" s="151">
        <v>0</v>
      </c>
      <c r="D96" s="140">
        <v>0</v>
      </c>
      <c r="E96" s="140"/>
      <c r="F96" s="152">
        <v>0.13414056866968585</v>
      </c>
      <c r="I96" s="209"/>
    </row>
    <row r="97" spans="1:9" ht="27" customHeight="1" x14ac:dyDescent="0.2">
      <c r="A97" s="134" t="s">
        <v>555</v>
      </c>
      <c r="B97" s="214">
        <f>IFERROR(INDEX('Annex 1 LV, HV and UMS charges'!$B$12:$B$45,MATCH($A97,'Annex 1 LV, HV and UMS charges'!$A$12:$A$310,0)),INDEX('Annex 4 LDNO charges'!$B$12:$B$203,MATCH($A97,'Annex 4 LDNO charges'!$A$12:$A$203,0)))</f>
        <v>0</v>
      </c>
      <c r="C97" s="151">
        <v>0</v>
      </c>
      <c r="D97" s="140">
        <v>0</v>
      </c>
      <c r="E97" s="140"/>
      <c r="F97" s="152">
        <v>0.13414056866968585</v>
      </c>
      <c r="I97" s="209"/>
    </row>
    <row r="98" spans="1:9" ht="27" customHeight="1" x14ac:dyDescent="0.2">
      <c r="A98" s="134" t="s">
        <v>556</v>
      </c>
      <c r="B98" s="214">
        <f>IFERROR(INDEX('Annex 1 LV, HV and UMS charges'!$B$12:$B$45,MATCH($A98,'Annex 1 LV, HV and UMS charges'!$A$12:$A$310,0)),INDEX('Annex 4 LDNO charges'!$B$12:$B$203,MATCH($A98,'Annex 4 LDNO charges'!$A$12:$A$203,0)))</f>
        <v>0</v>
      </c>
      <c r="C98" s="151">
        <v>0</v>
      </c>
      <c r="D98" s="140">
        <v>0</v>
      </c>
      <c r="E98" s="140"/>
      <c r="F98" s="152">
        <v>0.13414056866968585</v>
      </c>
      <c r="I98" s="209"/>
    </row>
    <row r="99" spans="1:9" ht="27" customHeight="1" x14ac:dyDescent="0.2">
      <c r="A99" s="134" t="s">
        <v>557</v>
      </c>
      <c r="B99" s="214">
        <f>IFERROR(INDEX('Annex 1 LV, HV and UMS charges'!$B$12:$B$45,MATCH($A99,'Annex 1 LV, HV and UMS charges'!$A$12:$A$310,0)),INDEX('Annex 4 LDNO charges'!$B$12:$B$203,MATCH($A99,'Annex 4 LDNO charges'!$A$12:$A$203,0)))</f>
        <v>0</v>
      </c>
      <c r="C99" s="151">
        <v>0</v>
      </c>
      <c r="D99" s="140">
        <v>0</v>
      </c>
      <c r="E99" s="140"/>
      <c r="F99" s="152">
        <v>0.13414056866968585</v>
      </c>
      <c r="I99" s="209"/>
    </row>
    <row r="100" spans="1:9" ht="27" customHeight="1" x14ac:dyDescent="0.2">
      <c r="A100" s="134" t="s">
        <v>558</v>
      </c>
      <c r="B100" s="214">
        <f>IFERROR(INDEX('Annex 1 LV, HV and UMS charges'!$B$12:$B$45,MATCH($A100,'Annex 1 LV, HV and UMS charges'!$A$12:$A$310,0)),INDEX('Annex 4 LDNO charges'!$B$12:$B$203,MATCH($A100,'Annex 4 LDNO charges'!$A$12:$A$203,0)))</f>
        <v>0</v>
      </c>
      <c r="C100" s="151" t="s">
        <v>449</v>
      </c>
      <c r="D100" s="152">
        <v>9.542072783743355E-2</v>
      </c>
      <c r="E100" s="152"/>
      <c r="F100" s="152">
        <v>0.13414056866968585</v>
      </c>
      <c r="I100" s="209"/>
    </row>
    <row r="101" spans="1:9" ht="27" customHeight="1" x14ac:dyDescent="0.2">
      <c r="A101" s="134" t="s">
        <v>560</v>
      </c>
      <c r="B101" s="214">
        <f>IFERROR(INDEX('Annex 1 LV, HV and UMS charges'!$B$12:$B$45,MATCH($A101,'Annex 1 LV, HV and UMS charges'!$A$12:$A$310,0)),INDEX('Annex 4 LDNO charges'!$B$12:$B$203,MATCH($A101,'Annex 4 LDNO charges'!$A$12:$A$203,0)))</f>
        <v>0</v>
      </c>
      <c r="C101" s="151" t="s">
        <v>450</v>
      </c>
      <c r="D101" s="140">
        <v>0</v>
      </c>
      <c r="E101" s="140"/>
      <c r="F101" s="152">
        <v>0.13414056866968585</v>
      </c>
      <c r="I101" s="209"/>
    </row>
    <row r="102" spans="1:9" ht="27" customHeight="1" x14ac:dyDescent="0.2">
      <c r="A102" s="134" t="s">
        <v>561</v>
      </c>
      <c r="B102" s="214">
        <f>IFERROR(INDEX('Annex 1 LV, HV and UMS charges'!$B$12:$B$45,MATCH($A102,'Annex 1 LV, HV and UMS charges'!$A$12:$A$310,0)),INDEX('Annex 4 LDNO charges'!$B$12:$B$203,MATCH($A102,'Annex 4 LDNO charges'!$A$12:$A$203,0)))</f>
        <v>0</v>
      </c>
      <c r="C102" s="151" t="s">
        <v>450</v>
      </c>
      <c r="D102" s="140">
        <v>0</v>
      </c>
      <c r="E102" s="140"/>
      <c r="F102" s="152">
        <v>0.13414056866968585</v>
      </c>
      <c r="I102" s="209"/>
    </row>
    <row r="103" spans="1:9" ht="27" customHeight="1" x14ac:dyDescent="0.2">
      <c r="A103" s="134" t="s">
        <v>562</v>
      </c>
      <c r="B103" s="214">
        <f>IFERROR(INDEX('Annex 1 LV, HV and UMS charges'!$B$12:$B$45,MATCH($A103,'Annex 1 LV, HV and UMS charges'!$A$12:$A$310,0)),INDEX('Annex 4 LDNO charges'!$B$12:$B$203,MATCH($A103,'Annex 4 LDNO charges'!$A$12:$A$203,0)))</f>
        <v>0</v>
      </c>
      <c r="C103" s="151" t="s">
        <v>450</v>
      </c>
      <c r="D103" s="140">
        <v>0</v>
      </c>
      <c r="E103" s="140"/>
      <c r="F103" s="152">
        <v>0.13414056866968585</v>
      </c>
      <c r="I103" s="209"/>
    </row>
    <row r="104" spans="1:9" ht="27" customHeight="1" x14ac:dyDescent="0.2">
      <c r="A104" s="134" t="s">
        <v>563</v>
      </c>
      <c r="B104" s="214">
        <f>IFERROR(INDEX('Annex 1 LV, HV and UMS charges'!$B$12:$B$45,MATCH($A104,'Annex 1 LV, HV and UMS charges'!$A$12:$A$310,0)),INDEX('Annex 4 LDNO charges'!$B$12:$B$203,MATCH($A104,'Annex 4 LDNO charges'!$A$12:$A$203,0)))</f>
        <v>0</v>
      </c>
      <c r="C104" s="151" t="s">
        <v>450</v>
      </c>
      <c r="D104" s="140">
        <v>0</v>
      </c>
      <c r="E104" s="140"/>
      <c r="F104" s="152">
        <v>0.13414056866968585</v>
      </c>
      <c r="I104" s="209"/>
    </row>
    <row r="105" spans="1:9" ht="27" customHeight="1" x14ac:dyDescent="0.2">
      <c r="A105" s="134" t="s">
        <v>564</v>
      </c>
      <c r="B105" s="214">
        <f>IFERROR(INDEX('Annex 1 LV, HV and UMS charges'!$B$12:$B$45,MATCH($A105,'Annex 1 LV, HV and UMS charges'!$A$12:$A$310,0)),INDEX('Annex 4 LDNO charges'!$B$12:$B$203,MATCH($A105,'Annex 4 LDNO charges'!$A$12:$A$203,0)))</f>
        <v>0</v>
      </c>
      <c r="C105" s="151" t="s">
        <v>450</v>
      </c>
      <c r="D105" s="140">
        <v>0</v>
      </c>
      <c r="E105" s="140"/>
      <c r="F105" s="152">
        <v>0.13414056866968585</v>
      </c>
      <c r="I105" s="209"/>
    </row>
    <row r="106" spans="1:9" ht="27" customHeight="1" x14ac:dyDescent="0.2">
      <c r="A106" s="134" t="s">
        <v>565</v>
      </c>
      <c r="B106" s="214">
        <f>IFERROR(INDEX('Annex 1 LV, HV and UMS charges'!$B$12:$B$45,MATCH($A106,'Annex 1 LV, HV and UMS charges'!$A$12:$A$310,0)),INDEX('Annex 4 LDNO charges'!$B$12:$B$203,MATCH($A106,'Annex 4 LDNO charges'!$A$12:$A$203,0)))</f>
        <v>0</v>
      </c>
      <c r="C106" s="151">
        <v>0</v>
      </c>
      <c r="D106" s="140">
        <v>0</v>
      </c>
      <c r="E106" s="140"/>
      <c r="F106" s="152">
        <v>0.13414056866968585</v>
      </c>
      <c r="I106" s="209"/>
    </row>
    <row r="107" spans="1:9" ht="27" customHeight="1" x14ac:dyDescent="0.2">
      <c r="A107" s="134" t="s">
        <v>566</v>
      </c>
      <c r="B107" s="214">
        <f>IFERROR(INDEX('Annex 1 LV, HV and UMS charges'!$B$12:$B$45,MATCH($A107,'Annex 1 LV, HV and UMS charges'!$A$12:$A$310,0)),INDEX('Annex 4 LDNO charges'!$B$12:$B$203,MATCH($A107,'Annex 4 LDNO charges'!$A$12:$A$203,0)))</f>
        <v>0</v>
      </c>
      <c r="C107" s="151">
        <v>0</v>
      </c>
      <c r="D107" s="140">
        <v>0</v>
      </c>
      <c r="E107" s="140"/>
      <c r="F107" s="152">
        <v>0.13414056866968585</v>
      </c>
      <c r="I107" s="209"/>
    </row>
    <row r="108" spans="1:9" ht="27" customHeight="1" x14ac:dyDescent="0.2">
      <c r="A108" s="134" t="s">
        <v>567</v>
      </c>
      <c r="B108" s="214">
        <f>IFERROR(INDEX('Annex 1 LV, HV and UMS charges'!$B$12:$B$45,MATCH($A108,'Annex 1 LV, HV and UMS charges'!$A$12:$A$310,0)),INDEX('Annex 4 LDNO charges'!$B$12:$B$203,MATCH($A108,'Annex 4 LDNO charges'!$A$12:$A$203,0)))</f>
        <v>0</v>
      </c>
      <c r="C108" s="151">
        <v>0</v>
      </c>
      <c r="D108" s="140">
        <v>0</v>
      </c>
      <c r="E108" s="140"/>
      <c r="F108" s="152">
        <v>0.13414056866968585</v>
      </c>
      <c r="I108" s="209"/>
    </row>
    <row r="109" spans="1:9" ht="27" customHeight="1" x14ac:dyDescent="0.2">
      <c r="A109" s="134" t="s">
        <v>568</v>
      </c>
      <c r="B109" s="214">
        <f>IFERROR(INDEX('Annex 1 LV, HV and UMS charges'!$B$12:$B$45,MATCH($A109,'Annex 1 LV, HV and UMS charges'!$A$12:$A$310,0)),INDEX('Annex 4 LDNO charges'!$B$12:$B$203,MATCH($A109,'Annex 4 LDNO charges'!$A$12:$A$203,0)))</f>
        <v>0</v>
      </c>
      <c r="C109" s="151">
        <v>0</v>
      </c>
      <c r="D109" s="140">
        <v>0</v>
      </c>
      <c r="E109" s="140"/>
      <c r="F109" s="152">
        <v>0.13414056866968585</v>
      </c>
      <c r="I109" s="209"/>
    </row>
    <row r="110" spans="1:9" ht="27" customHeight="1" x14ac:dyDescent="0.2">
      <c r="A110" s="134" t="s">
        <v>569</v>
      </c>
      <c r="B110" s="214">
        <f>IFERROR(INDEX('Annex 1 LV, HV and UMS charges'!$B$12:$B$45,MATCH($A110,'Annex 1 LV, HV and UMS charges'!$A$12:$A$310,0)),INDEX('Annex 4 LDNO charges'!$B$12:$B$203,MATCH($A110,'Annex 4 LDNO charges'!$A$12:$A$203,0)))</f>
        <v>0</v>
      </c>
      <c r="C110" s="151">
        <v>0</v>
      </c>
      <c r="D110" s="140">
        <v>0</v>
      </c>
      <c r="E110" s="140"/>
      <c r="F110" s="152">
        <v>0.13414056866968585</v>
      </c>
      <c r="I110" s="209"/>
    </row>
    <row r="111" spans="1:9" ht="27" customHeight="1" x14ac:dyDescent="0.2">
      <c r="A111" s="134" t="s">
        <v>570</v>
      </c>
      <c r="B111" s="214">
        <f>IFERROR(INDEX('Annex 1 LV, HV and UMS charges'!$B$12:$B$45,MATCH($A111,'Annex 1 LV, HV and UMS charges'!$A$12:$A$310,0)),INDEX('Annex 4 LDNO charges'!$B$12:$B$203,MATCH($A111,'Annex 4 LDNO charges'!$A$12:$A$203,0)))</f>
        <v>0</v>
      </c>
      <c r="C111" s="151">
        <v>0</v>
      </c>
      <c r="D111" s="140">
        <v>0</v>
      </c>
      <c r="E111" s="140"/>
      <c r="F111" s="152">
        <v>0.13414056866968585</v>
      </c>
      <c r="I111" s="209"/>
    </row>
    <row r="112" spans="1:9" ht="27" customHeight="1" x14ac:dyDescent="0.2">
      <c r="A112" s="134" t="s">
        <v>571</v>
      </c>
      <c r="B112" s="214">
        <f>IFERROR(INDEX('Annex 1 LV, HV and UMS charges'!$B$12:$B$45,MATCH($A112,'Annex 1 LV, HV and UMS charges'!$A$12:$A$310,0)),INDEX('Annex 4 LDNO charges'!$B$12:$B$203,MATCH($A112,'Annex 4 LDNO charges'!$A$12:$A$203,0)))</f>
        <v>0</v>
      </c>
      <c r="C112" s="151">
        <v>0</v>
      </c>
      <c r="D112" s="140">
        <v>0</v>
      </c>
      <c r="E112" s="140"/>
      <c r="F112" s="152">
        <v>0.13414056866968585</v>
      </c>
      <c r="I112" s="209"/>
    </row>
    <row r="113" spans="1:9" ht="27" customHeight="1" x14ac:dyDescent="0.2">
      <c r="A113" s="134" t="s">
        <v>572</v>
      </c>
      <c r="B113" s="214">
        <f>IFERROR(INDEX('Annex 1 LV, HV and UMS charges'!$B$12:$B$45,MATCH($A113,'Annex 1 LV, HV and UMS charges'!$A$12:$A$310,0)),INDEX('Annex 4 LDNO charges'!$B$12:$B$203,MATCH($A113,'Annex 4 LDNO charges'!$A$12:$A$203,0)))</f>
        <v>0</v>
      </c>
      <c r="C113" s="151">
        <v>0</v>
      </c>
      <c r="D113" s="140">
        <v>0</v>
      </c>
      <c r="E113" s="140"/>
      <c r="F113" s="152">
        <v>0.13414056866968585</v>
      </c>
      <c r="I113" s="209"/>
    </row>
    <row r="114" spans="1:9" ht="27" customHeight="1" x14ac:dyDescent="0.2">
      <c r="A114" s="134" t="s">
        <v>573</v>
      </c>
      <c r="B114" s="214">
        <f>IFERROR(INDEX('Annex 1 LV, HV and UMS charges'!$B$12:$B$45,MATCH($A114,'Annex 1 LV, HV and UMS charges'!$A$12:$A$310,0)),INDEX('Annex 4 LDNO charges'!$B$12:$B$203,MATCH($A114,'Annex 4 LDNO charges'!$A$12:$A$203,0)))</f>
        <v>0</v>
      </c>
      <c r="C114" s="151">
        <v>0</v>
      </c>
      <c r="D114" s="140">
        <v>0</v>
      </c>
      <c r="E114" s="140"/>
      <c r="F114" s="152">
        <v>0.13414056866968585</v>
      </c>
      <c r="I114" s="209"/>
    </row>
    <row r="115" spans="1:9" ht="27" customHeight="1" x14ac:dyDescent="0.2">
      <c r="A115" s="134" t="s">
        <v>574</v>
      </c>
      <c r="B115" s="214">
        <f>IFERROR(INDEX('Annex 1 LV, HV and UMS charges'!$B$12:$B$45,MATCH($A115,'Annex 1 LV, HV and UMS charges'!$A$12:$A$310,0)),INDEX('Annex 4 LDNO charges'!$B$12:$B$203,MATCH($A115,'Annex 4 LDNO charges'!$A$12:$A$203,0)))</f>
        <v>0</v>
      </c>
      <c r="C115" s="151">
        <v>0</v>
      </c>
      <c r="D115" s="140">
        <v>0</v>
      </c>
      <c r="E115" s="140"/>
      <c r="F115" s="152">
        <v>0.13414056866968585</v>
      </c>
      <c r="I115" s="209"/>
    </row>
    <row r="116" spans="1:9" ht="27" customHeight="1" x14ac:dyDescent="0.2">
      <c r="A116" s="134" t="s">
        <v>575</v>
      </c>
      <c r="B116" s="214">
        <f>IFERROR(INDEX('Annex 1 LV, HV and UMS charges'!$B$12:$B$45,MATCH($A116,'Annex 1 LV, HV and UMS charges'!$A$12:$A$310,0)),INDEX('Annex 4 LDNO charges'!$B$12:$B$203,MATCH($A116,'Annex 4 LDNO charges'!$A$12:$A$203,0)))</f>
        <v>0</v>
      </c>
      <c r="C116" s="151">
        <v>0</v>
      </c>
      <c r="D116" s="140">
        <v>0</v>
      </c>
      <c r="E116" s="140"/>
      <c r="F116" s="152">
        <v>0.13414056866968585</v>
      </c>
      <c r="I116" s="209"/>
    </row>
    <row r="117" spans="1:9" ht="27" customHeight="1" x14ac:dyDescent="0.2">
      <c r="A117" s="134" t="s">
        <v>576</v>
      </c>
      <c r="B117" s="214">
        <f>IFERROR(INDEX('Annex 1 LV, HV and UMS charges'!$B$12:$B$45,MATCH($A117,'Annex 1 LV, HV and UMS charges'!$A$12:$A$310,0)),INDEX('Annex 4 LDNO charges'!$B$12:$B$203,MATCH($A117,'Annex 4 LDNO charges'!$A$12:$A$203,0)))</f>
        <v>0</v>
      </c>
      <c r="C117" s="151">
        <v>0</v>
      </c>
      <c r="D117" s="140">
        <v>0</v>
      </c>
      <c r="E117" s="140"/>
      <c r="F117" s="152">
        <v>0.13414056866968585</v>
      </c>
      <c r="I117" s="209"/>
    </row>
    <row r="118" spans="1:9" ht="27" customHeight="1" x14ac:dyDescent="0.2">
      <c r="A118" s="134" t="s">
        <v>577</v>
      </c>
      <c r="B118" s="214">
        <f>IFERROR(INDEX('Annex 1 LV, HV and UMS charges'!$B$12:$B$45,MATCH($A118,'Annex 1 LV, HV and UMS charges'!$A$12:$A$310,0)),INDEX('Annex 4 LDNO charges'!$B$12:$B$203,MATCH($A118,'Annex 4 LDNO charges'!$A$12:$A$203,0)))</f>
        <v>0</v>
      </c>
      <c r="C118" s="151">
        <v>0</v>
      </c>
      <c r="D118" s="140">
        <v>0</v>
      </c>
      <c r="E118" s="140"/>
      <c r="F118" s="152">
        <v>0.13414056866968585</v>
      </c>
      <c r="I118" s="209"/>
    </row>
    <row r="119" spans="1:9" ht="27" customHeight="1" x14ac:dyDescent="0.2">
      <c r="A119" s="134" t="s">
        <v>578</v>
      </c>
      <c r="B119" s="214">
        <f>IFERROR(INDEX('Annex 1 LV, HV and UMS charges'!$B$12:$B$45,MATCH($A119,'Annex 1 LV, HV and UMS charges'!$A$12:$A$310,0)),INDEX('Annex 4 LDNO charges'!$B$12:$B$203,MATCH($A119,'Annex 4 LDNO charges'!$A$12:$A$203,0)))</f>
        <v>0</v>
      </c>
      <c r="C119" s="151">
        <v>0</v>
      </c>
      <c r="D119" s="140">
        <v>0</v>
      </c>
      <c r="E119" s="140"/>
      <c r="F119" s="152">
        <v>0.13414056866968585</v>
      </c>
      <c r="I119" s="209"/>
    </row>
    <row r="120" spans="1:9" ht="27" customHeight="1" x14ac:dyDescent="0.2">
      <c r="A120" s="134" t="s">
        <v>579</v>
      </c>
      <c r="B120" s="214">
        <f>IFERROR(INDEX('Annex 1 LV, HV and UMS charges'!$B$12:$B$45,MATCH($A120,'Annex 1 LV, HV and UMS charges'!$A$12:$A$310,0)),INDEX('Annex 4 LDNO charges'!$B$12:$B$203,MATCH($A120,'Annex 4 LDNO charges'!$A$12:$A$203,0)))</f>
        <v>0</v>
      </c>
      <c r="C120" s="151">
        <v>0</v>
      </c>
      <c r="D120" s="140">
        <v>0</v>
      </c>
      <c r="E120" s="140"/>
      <c r="F120" s="152">
        <v>0.13414056866968585</v>
      </c>
      <c r="I120" s="209"/>
    </row>
    <row r="121" spans="1:9" ht="27" customHeight="1" x14ac:dyDescent="0.2">
      <c r="A121" s="134" t="s">
        <v>580</v>
      </c>
      <c r="B121" s="214">
        <f>IFERROR(INDEX('Annex 1 LV, HV and UMS charges'!$B$12:$B$45,MATCH($A121,'Annex 1 LV, HV and UMS charges'!$A$12:$A$310,0)),INDEX('Annex 4 LDNO charges'!$B$12:$B$203,MATCH($A121,'Annex 4 LDNO charges'!$A$12:$A$203,0)))</f>
        <v>0</v>
      </c>
      <c r="C121" s="151" t="s">
        <v>449</v>
      </c>
      <c r="D121" s="152">
        <v>9.542072783743355E-2</v>
      </c>
      <c r="E121" s="152"/>
      <c r="F121" s="152">
        <v>0.13414056866968585</v>
      </c>
      <c r="I121" s="209"/>
    </row>
    <row r="122" spans="1:9" ht="27" customHeight="1" x14ac:dyDescent="0.2">
      <c r="A122" s="134" t="s">
        <v>582</v>
      </c>
      <c r="B122" s="214">
        <f>IFERROR(INDEX('Annex 1 LV, HV and UMS charges'!$B$12:$B$45,MATCH($A122,'Annex 1 LV, HV and UMS charges'!$A$12:$A$310,0)),INDEX('Annex 4 LDNO charges'!$B$12:$B$203,MATCH($A122,'Annex 4 LDNO charges'!$A$12:$A$203,0)))</f>
        <v>0</v>
      </c>
      <c r="C122" s="151" t="s">
        <v>450</v>
      </c>
      <c r="D122" s="140">
        <v>0</v>
      </c>
      <c r="E122" s="140"/>
      <c r="F122" s="152">
        <v>0.13414056866968585</v>
      </c>
      <c r="I122" s="209"/>
    </row>
    <row r="123" spans="1:9" ht="27" customHeight="1" x14ac:dyDescent="0.2">
      <c r="A123" s="134" t="s">
        <v>583</v>
      </c>
      <c r="B123" s="214">
        <f>IFERROR(INDEX('Annex 1 LV, HV and UMS charges'!$B$12:$B$45,MATCH($A123,'Annex 1 LV, HV and UMS charges'!$A$12:$A$310,0)),INDEX('Annex 4 LDNO charges'!$B$12:$B$203,MATCH($A123,'Annex 4 LDNO charges'!$A$12:$A$203,0)))</f>
        <v>0</v>
      </c>
      <c r="C123" s="151" t="s">
        <v>450</v>
      </c>
      <c r="D123" s="140">
        <v>0</v>
      </c>
      <c r="E123" s="140"/>
      <c r="F123" s="152">
        <v>0.13414056866968585</v>
      </c>
      <c r="I123" s="209"/>
    </row>
    <row r="124" spans="1:9" ht="27" customHeight="1" x14ac:dyDescent="0.2">
      <c r="A124" s="134" t="s">
        <v>584</v>
      </c>
      <c r="B124" s="214">
        <f>IFERROR(INDEX('Annex 1 LV, HV and UMS charges'!$B$12:$B$45,MATCH($A124,'Annex 1 LV, HV and UMS charges'!$A$12:$A$310,0)),INDEX('Annex 4 LDNO charges'!$B$12:$B$203,MATCH($A124,'Annex 4 LDNO charges'!$A$12:$A$203,0)))</f>
        <v>0</v>
      </c>
      <c r="C124" s="151" t="s">
        <v>450</v>
      </c>
      <c r="D124" s="140">
        <v>0</v>
      </c>
      <c r="E124" s="140"/>
      <c r="F124" s="152">
        <v>0.13414056866968585</v>
      </c>
      <c r="I124" s="209"/>
    </row>
    <row r="125" spans="1:9" ht="27" customHeight="1" x14ac:dyDescent="0.2">
      <c r="A125" s="134" t="s">
        <v>585</v>
      </c>
      <c r="B125" s="214">
        <f>IFERROR(INDEX('Annex 1 LV, HV and UMS charges'!$B$12:$B$45,MATCH($A125,'Annex 1 LV, HV and UMS charges'!$A$12:$A$310,0)),INDEX('Annex 4 LDNO charges'!$B$12:$B$203,MATCH($A125,'Annex 4 LDNO charges'!$A$12:$A$203,0)))</f>
        <v>0</v>
      </c>
      <c r="C125" s="151" t="s">
        <v>450</v>
      </c>
      <c r="D125" s="140">
        <v>0</v>
      </c>
      <c r="E125" s="140"/>
      <c r="F125" s="152">
        <v>0.13414056866968585</v>
      </c>
      <c r="I125" s="209"/>
    </row>
    <row r="126" spans="1:9" ht="27" customHeight="1" x14ac:dyDescent="0.2">
      <c r="A126" s="134" t="s">
        <v>586</v>
      </c>
      <c r="B126" s="214">
        <f>IFERROR(INDEX('Annex 1 LV, HV and UMS charges'!$B$12:$B$45,MATCH($A126,'Annex 1 LV, HV and UMS charges'!$A$12:$A$310,0)),INDEX('Annex 4 LDNO charges'!$B$12:$B$203,MATCH($A126,'Annex 4 LDNO charges'!$A$12:$A$203,0)))</f>
        <v>0</v>
      </c>
      <c r="C126" s="151" t="s">
        <v>450</v>
      </c>
      <c r="D126" s="140">
        <v>0</v>
      </c>
      <c r="E126" s="140"/>
      <c r="F126" s="152">
        <v>0.13414056866968585</v>
      </c>
      <c r="I126" s="209"/>
    </row>
    <row r="127" spans="1:9" ht="27" customHeight="1" x14ac:dyDescent="0.2">
      <c r="A127" s="134" t="s">
        <v>587</v>
      </c>
      <c r="B127" s="214">
        <f>IFERROR(INDEX('Annex 1 LV, HV and UMS charges'!$B$12:$B$45,MATCH($A127,'Annex 1 LV, HV and UMS charges'!$A$12:$A$310,0)),INDEX('Annex 4 LDNO charges'!$B$12:$B$203,MATCH($A127,'Annex 4 LDNO charges'!$A$12:$A$203,0)))</f>
        <v>0</v>
      </c>
      <c r="C127" s="151">
        <v>0</v>
      </c>
      <c r="D127" s="140">
        <v>0</v>
      </c>
      <c r="E127" s="140"/>
      <c r="F127" s="152">
        <v>0.13414056866968585</v>
      </c>
      <c r="I127" s="209"/>
    </row>
    <row r="128" spans="1:9" ht="27" customHeight="1" x14ac:dyDescent="0.2">
      <c r="A128" s="134" t="s">
        <v>588</v>
      </c>
      <c r="B128" s="214">
        <f>IFERROR(INDEX('Annex 1 LV, HV and UMS charges'!$B$12:$B$45,MATCH($A128,'Annex 1 LV, HV and UMS charges'!$A$12:$A$310,0)),INDEX('Annex 4 LDNO charges'!$B$12:$B$203,MATCH($A128,'Annex 4 LDNO charges'!$A$12:$A$203,0)))</f>
        <v>0</v>
      </c>
      <c r="C128" s="151">
        <v>0</v>
      </c>
      <c r="D128" s="140">
        <v>0</v>
      </c>
      <c r="E128" s="140"/>
      <c r="F128" s="152">
        <v>0.13414056866968585</v>
      </c>
      <c r="I128" s="209"/>
    </row>
    <row r="129" spans="1:9" ht="27" customHeight="1" x14ac:dyDescent="0.2">
      <c r="A129" s="134" t="s">
        <v>589</v>
      </c>
      <c r="B129" s="214">
        <f>IFERROR(INDEX('Annex 1 LV, HV and UMS charges'!$B$12:$B$45,MATCH($A129,'Annex 1 LV, HV and UMS charges'!$A$12:$A$310,0)),INDEX('Annex 4 LDNO charges'!$B$12:$B$203,MATCH($A129,'Annex 4 LDNO charges'!$A$12:$A$203,0)))</f>
        <v>0</v>
      </c>
      <c r="C129" s="151">
        <v>0</v>
      </c>
      <c r="D129" s="140">
        <v>0</v>
      </c>
      <c r="E129" s="140"/>
      <c r="F129" s="152">
        <v>0.13414056866968585</v>
      </c>
      <c r="I129" s="209"/>
    </row>
    <row r="130" spans="1:9" ht="27" customHeight="1" x14ac:dyDescent="0.2">
      <c r="A130" s="134" t="s">
        <v>590</v>
      </c>
      <c r="B130" s="214">
        <f>IFERROR(INDEX('Annex 1 LV, HV and UMS charges'!$B$12:$B$45,MATCH($A130,'Annex 1 LV, HV and UMS charges'!$A$12:$A$310,0)),INDEX('Annex 4 LDNO charges'!$B$12:$B$203,MATCH($A130,'Annex 4 LDNO charges'!$A$12:$A$203,0)))</f>
        <v>0</v>
      </c>
      <c r="C130" s="151">
        <v>0</v>
      </c>
      <c r="D130" s="140">
        <v>0</v>
      </c>
      <c r="E130" s="140"/>
      <c r="F130" s="152">
        <v>0.13414056866968585</v>
      </c>
      <c r="I130" s="209"/>
    </row>
    <row r="131" spans="1:9" ht="27" customHeight="1" x14ac:dyDescent="0.2">
      <c r="A131" s="134" t="s">
        <v>591</v>
      </c>
      <c r="B131" s="214">
        <f>IFERROR(INDEX('Annex 1 LV, HV and UMS charges'!$B$12:$B$45,MATCH($A131,'Annex 1 LV, HV and UMS charges'!$A$12:$A$310,0)),INDEX('Annex 4 LDNO charges'!$B$12:$B$203,MATCH($A131,'Annex 4 LDNO charges'!$A$12:$A$203,0)))</f>
        <v>0</v>
      </c>
      <c r="C131" s="151">
        <v>0</v>
      </c>
      <c r="D131" s="140">
        <v>0</v>
      </c>
      <c r="E131" s="140"/>
      <c r="F131" s="152">
        <v>0.13414056866968585</v>
      </c>
      <c r="I131" s="209"/>
    </row>
    <row r="132" spans="1:9" ht="27" customHeight="1" x14ac:dyDescent="0.2">
      <c r="A132" s="134" t="s">
        <v>592</v>
      </c>
      <c r="B132" s="214">
        <f>IFERROR(INDEX('Annex 1 LV, HV and UMS charges'!$B$12:$B$45,MATCH($A132,'Annex 1 LV, HV and UMS charges'!$A$12:$A$310,0)),INDEX('Annex 4 LDNO charges'!$B$12:$B$203,MATCH($A132,'Annex 4 LDNO charges'!$A$12:$A$203,0)))</f>
        <v>0</v>
      </c>
      <c r="C132" s="151">
        <v>0</v>
      </c>
      <c r="D132" s="140">
        <v>0</v>
      </c>
      <c r="E132" s="140"/>
      <c r="F132" s="152">
        <v>0.13414056866968585</v>
      </c>
      <c r="I132" s="209"/>
    </row>
    <row r="133" spans="1:9" ht="27" customHeight="1" x14ac:dyDescent="0.2">
      <c r="A133" s="134" t="s">
        <v>593</v>
      </c>
      <c r="B133" s="214">
        <f>IFERROR(INDEX('Annex 1 LV, HV and UMS charges'!$B$12:$B$45,MATCH($A133,'Annex 1 LV, HV and UMS charges'!$A$12:$A$310,0)),INDEX('Annex 4 LDNO charges'!$B$12:$B$203,MATCH($A133,'Annex 4 LDNO charges'!$A$12:$A$203,0)))</f>
        <v>0</v>
      </c>
      <c r="C133" s="151">
        <v>0</v>
      </c>
      <c r="D133" s="140">
        <v>0</v>
      </c>
      <c r="E133" s="140"/>
      <c r="F133" s="152">
        <v>0.13414056866968585</v>
      </c>
      <c r="I133" s="209"/>
    </row>
    <row r="134" spans="1:9" ht="27" customHeight="1" x14ac:dyDescent="0.2">
      <c r="A134" s="134" t="s">
        <v>594</v>
      </c>
      <c r="B134" s="214">
        <f>IFERROR(INDEX('Annex 1 LV, HV and UMS charges'!$B$12:$B$45,MATCH($A134,'Annex 1 LV, HV and UMS charges'!$A$12:$A$310,0)),INDEX('Annex 4 LDNO charges'!$B$12:$B$203,MATCH($A134,'Annex 4 LDNO charges'!$A$12:$A$203,0)))</f>
        <v>0</v>
      </c>
      <c r="C134" s="151">
        <v>0</v>
      </c>
      <c r="D134" s="140">
        <v>0</v>
      </c>
      <c r="E134" s="140"/>
      <c r="F134" s="152">
        <v>0.13414056866968585</v>
      </c>
      <c r="I134" s="209"/>
    </row>
    <row r="135" spans="1:9" ht="27" customHeight="1" x14ac:dyDescent="0.2">
      <c r="A135" s="134" t="s">
        <v>595</v>
      </c>
      <c r="B135" s="214">
        <f>IFERROR(INDEX('Annex 1 LV, HV and UMS charges'!$B$12:$B$45,MATCH($A135,'Annex 1 LV, HV and UMS charges'!$A$12:$A$310,0)),INDEX('Annex 4 LDNO charges'!$B$12:$B$203,MATCH($A135,'Annex 4 LDNO charges'!$A$12:$A$203,0)))</f>
        <v>0</v>
      </c>
      <c r="C135" s="151">
        <v>0</v>
      </c>
      <c r="D135" s="140">
        <v>0</v>
      </c>
      <c r="E135" s="140"/>
      <c r="F135" s="152">
        <v>0.13414056866968585</v>
      </c>
      <c r="I135" s="209"/>
    </row>
    <row r="136" spans="1:9" ht="27" customHeight="1" x14ac:dyDescent="0.2">
      <c r="A136" s="134" t="s">
        <v>596</v>
      </c>
      <c r="B136" s="214">
        <f>IFERROR(INDEX('Annex 1 LV, HV and UMS charges'!$B$12:$B$45,MATCH($A136,'Annex 1 LV, HV and UMS charges'!$A$12:$A$310,0)),INDEX('Annex 4 LDNO charges'!$B$12:$B$203,MATCH($A136,'Annex 4 LDNO charges'!$A$12:$A$203,0)))</f>
        <v>0</v>
      </c>
      <c r="C136" s="151">
        <v>0</v>
      </c>
      <c r="D136" s="140">
        <v>0</v>
      </c>
      <c r="E136" s="140"/>
      <c r="F136" s="152">
        <v>0.13414056866968585</v>
      </c>
      <c r="I136" s="209"/>
    </row>
    <row r="137" spans="1:9" ht="27" customHeight="1" x14ac:dyDescent="0.2">
      <c r="A137" s="134" t="s">
        <v>597</v>
      </c>
      <c r="B137" s="214">
        <f>IFERROR(INDEX('Annex 1 LV, HV and UMS charges'!$B$12:$B$45,MATCH($A137,'Annex 1 LV, HV and UMS charges'!$A$12:$A$310,0)),INDEX('Annex 4 LDNO charges'!$B$12:$B$203,MATCH($A137,'Annex 4 LDNO charges'!$A$12:$A$203,0)))</f>
        <v>0</v>
      </c>
      <c r="C137" s="151">
        <v>0</v>
      </c>
      <c r="D137" s="140">
        <v>0</v>
      </c>
      <c r="E137" s="140"/>
      <c r="F137" s="152">
        <v>0.13414056866968585</v>
      </c>
      <c r="I137" s="209"/>
    </row>
    <row r="138" spans="1:9" ht="27" customHeight="1" x14ac:dyDescent="0.2">
      <c r="A138" s="134" t="s">
        <v>598</v>
      </c>
      <c r="B138" s="214">
        <f>IFERROR(INDEX('Annex 1 LV, HV and UMS charges'!$B$12:$B$45,MATCH($A138,'Annex 1 LV, HV and UMS charges'!$A$12:$A$310,0)),INDEX('Annex 4 LDNO charges'!$B$12:$B$203,MATCH($A138,'Annex 4 LDNO charges'!$A$12:$A$203,0)))</f>
        <v>0</v>
      </c>
      <c r="C138" s="151">
        <v>0</v>
      </c>
      <c r="D138" s="140">
        <v>0</v>
      </c>
      <c r="E138" s="140"/>
      <c r="F138" s="152">
        <v>0.13414056866968585</v>
      </c>
      <c r="I138" s="209"/>
    </row>
    <row r="139" spans="1:9" ht="27" customHeight="1" x14ac:dyDescent="0.2">
      <c r="A139" s="134" t="s">
        <v>599</v>
      </c>
      <c r="B139" s="214">
        <f>IFERROR(INDEX('Annex 1 LV, HV and UMS charges'!$B$12:$B$45,MATCH($A139,'Annex 1 LV, HV and UMS charges'!$A$12:$A$310,0)),INDEX('Annex 4 LDNO charges'!$B$12:$B$203,MATCH($A139,'Annex 4 LDNO charges'!$A$12:$A$203,0)))</f>
        <v>0</v>
      </c>
      <c r="C139" s="151">
        <v>0</v>
      </c>
      <c r="D139" s="140">
        <v>0</v>
      </c>
      <c r="E139" s="140"/>
      <c r="F139" s="152">
        <v>0.13414056866968585</v>
      </c>
      <c r="I139" s="209"/>
    </row>
    <row r="140" spans="1:9" ht="27" customHeight="1" x14ac:dyDescent="0.2">
      <c r="A140" s="134" t="s">
        <v>600</v>
      </c>
      <c r="B140" s="214">
        <f>IFERROR(INDEX('Annex 1 LV, HV and UMS charges'!$B$12:$B$45,MATCH($A140,'Annex 1 LV, HV and UMS charges'!$A$12:$A$310,0)),INDEX('Annex 4 LDNO charges'!$B$12:$B$203,MATCH($A140,'Annex 4 LDNO charges'!$A$12:$A$203,0)))</f>
        <v>0</v>
      </c>
      <c r="C140" s="151">
        <v>0</v>
      </c>
      <c r="D140" s="140">
        <v>0</v>
      </c>
      <c r="E140" s="140"/>
      <c r="F140" s="152">
        <v>0.13414056866968585</v>
      </c>
      <c r="I140" s="209"/>
    </row>
    <row r="141" spans="1:9" ht="27" customHeight="1" x14ac:dyDescent="0.2">
      <c r="A141" s="134" t="s">
        <v>601</v>
      </c>
      <c r="B141" s="214">
        <f>IFERROR(INDEX('Annex 1 LV, HV and UMS charges'!$B$12:$B$45,MATCH($A141,'Annex 1 LV, HV and UMS charges'!$A$12:$A$310,0)),INDEX('Annex 4 LDNO charges'!$B$12:$B$203,MATCH($A141,'Annex 4 LDNO charges'!$A$12:$A$203,0)))</f>
        <v>0</v>
      </c>
      <c r="C141" s="151">
        <v>0</v>
      </c>
      <c r="D141" s="140">
        <v>0</v>
      </c>
      <c r="E141" s="140"/>
      <c r="F141" s="152">
        <v>0.13414056866968585</v>
      </c>
      <c r="I141" s="209"/>
    </row>
    <row r="142" spans="1:9" ht="27" customHeight="1" x14ac:dyDescent="0.2">
      <c r="A142" s="134" t="s">
        <v>602</v>
      </c>
      <c r="B142" s="214">
        <f>IFERROR(INDEX('Annex 1 LV, HV and UMS charges'!$B$12:$B$45,MATCH($A142,'Annex 1 LV, HV and UMS charges'!$A$12:$A$310,0)),INDEX('Annex 4 LDNO charges'!$B$12:$B$203,MATCH($A142,'Annex 4 LDNO charges'!$A$12:$A$203,0)))</f>
        <v>0</v>
      </c>
      <c r="C142" s="151" t="s">
        <v>449</v>
      </c>
      <c r="D142" s="152">
        <v>9.542072783743355E-2</v>
      </c>
      <c r="E142" s="152"/>
      <c r="F142" s="152">
        <v>0.13414056866968585</v>
      </c>
      <c r="I142" s="209"/>
    </row>
    <row r="143" spans="1:9" ht="27" customHeight="1" x14ac:dyDescent="0.2">
      <c r="A143" s="134" t="s">
        <v>604</v>
      </c>
      <c r="B143" s="214">
        <f>IFERROR(INDEX('Annex 1 LV, HV and UMS charges'!$B$12:$B$45,MATCH($A143,'Annex 1 LV, HV and UMS charges'!$A$12:$A$310,0)),INDEX('Annex 4 LDNO charges'!$B$12:$B$203,MATCH($A143,'Annex 4 LDNO charges'!$A$12:$A$203,0)))</f>
        <v>0</v>
      </c>
      <c r="C143" s="151" t="s">
        <v>450</v>
      </c>
      <c r="D143" s="140">
        <v>0</v>
      </c>
      <c r="E143" s="140"/>
      <c r="F143" s="152">
        <v>0.13414056866968585</v>
      </c>
      <c r="I143" s="209"/>
    </row>
    <row r="144" spans="1:9" ht="27" customHeight="1" x14ac:dyDescent="0.2">
      <c r="A144" s="134" t="s">
        <v>605</v>
      </c>
      <c r="B144" s="214">
        <f>IFERROR(INDEX('Annex 1 LV, HV and UMS charges'!$B$12:$B$45,MATCH($A144,'Annex 1 LV, HV and UMS charges'!$A$12:$A$310,0)),INDEX('Annex 4 LDNO charges'!$B$12:$B$203,MATCH($A144,'Annex 4 LDNO charges'!$A$12:$A$203,0)))</f>
        <v>0</v>
      </c>
      <c r="C144" s="151" t="s">
        <v>450</v>
      </c>
      <c r="D144" s="140">
        <v>0</v>
      </c>
      <c r="E144" s="140"/>
      <c r="F144" s="152">
        <v>0.13414056866968585</v>
      </c>
      <c r="I144" s="209"/>
    </row>
    <row r="145" spans="1:9" ht="27" customHeight="1" x14ac:dyDescent="0.2">
      <c r="A145" s="134" t="s">
        <v>606</v>
      </c>
      <c r="B145" s="214">
        <f>IFERROR(INDEX('Annex 1 LV, HV and UMS charges'!$B$12:$B$45,MATCH($A145,'Annex 1 LV, HV and UMS charges'!$A$12:$A$310,0)),INDEX('Annex 4 LDNO charges'!$B$12:$B$203,MATCH($A145,'Annex 4 LDNO charges'!$A$12:$A$203,0)))</f>
        <v>0</v>
      </c>
      <c r="C145" s="151" t="s">
        <v>450</v>
      </c>
      <c r="D145" s="140">
        <v>0</v>
      </c>
      <c r="E145" s="140"/>
      <c r="F145" s="152">
        <v>0.13414056866968585</v>
      </c>
      <c r="I145" s="209"/>
    </row>
    <row r="146" spans="1:9" ht="27" customHeight="1" x14ac:dyDescent="0.2">
      <c r="A146" s="134" t="s">
        <v>607</v>
      </c>
      <c r="B146" s="214">
        <f>IFERROR(INDEX('Annex 1 LV, HV and UMS charges'!$B$12:$B$45,MATCH($A146,'Annex 1 LV, HV and UMS charges'!$A$12:$A$310,0)),INDEX('Annex 4 LDNO charges'!$B$12:$B$203,MATCH($A146,'Annex 4 LDNO charges'!$A$12:$A$203,0)))</f>
        <v>0</v>
      </c>
      <c r="C146" s="151" t="s">
        <v>450</v>
      </c>
      <c r="D146" s="140">
        <v>0</v>
      </c>
      <c r="E146" s="140"/>
      <c r="F146" s="152">
        <v>0.13414056866968585</v>
      </c>
      <c r="I146" s="209"/>
    </row>
    <row r="147" spans="1:9" ht="27" customHeight="1" x14ac:dyDescent="0.2">
      <c r="A147" s="134" t="s">
        <v>608</v>
      </c>
      <c r="B147" s="214">
        <f>IFERROR(INDEX('Annex 1 LV, HV and UMS charges'!$B$12:$B$45,MATCH($A147,'Annex 1 LV, HV and UMS charges'!$A$12:$A$310,0)),INDEX('Annex 4 LDNO charges'!$B$12:$B$203,MATCH($A147,'Annex 4 LDNO charges'!$A$12:$A$203,0)))</f>
        <v>0</v>
      </c>
      <c r="C147" s="151" t="s">
        <v>450</v>
      </c>
      <c r="D147" s="140">
        <v>0</v>
      </c>
      <c r="E147" s="140"/>
      <c r="F147" s="152">
        <v>0.13414056866968585</v>
      </c>
      <c r="I147" s="209"/>
    </row>
    <row r="148" spans="1:9" ht="27" customHeight="1" x14ac:dyDescent="0.2">
      <c r="A148" s="134" t="s">
        <v>609</v>
      </c>
      <c r="B148" s="214">
        <f>IFERROR(INDEX('Annex 1 LV, HV and UMS charges'!$B$12:$B$45,MATCH($A148,'Annex 1 LV, HV and UMS charges'!$A$12:$A$310,0)),INDEX('Annex 4 LDNO charges'!$B$12:$B$203,MATCH($A148,'Annex 4 LDNO charges'!$A$12:$A$203,0)))</f>
        <v>0</v>
      </c>
      <c r="C148" s="151">
        <v>0</v>
      </c>
      <c r="D148" s="140">
        <v>0</v>
      </c>
      <c r="E148" s="140"/>
      <c r="F148" s="152">
        <v>0.13414056866968585</v>
      </c>
      <c r="I148" s="209"/>
    </row>
    <row r="149" spans="1:9" ht="27" customHeight="1" x14ac:dyDescent="0.2">
      <c r="A149" s="134" t="s">
        <v>610</v>
      </c>
      <c r="B149" s="214">
        <f>IFERROR(INDEX('Annex 1 LV, HV and UMS charges'!$B$12:$B$45,MATCH($A149,'Annex 1 LV, HV and UMS charges'!$A$12:$A$310,0)),INDEX('Annex 4 LDNO charges'!$B$12:$B$203,MATCH($A149,'Annex 4 LDNO charges'!$A$12:$A$203,0)))</f>
        <v>0</v>
      </c>
      <c r="C149" s="151">
        <v>0</v>
      </c>
      <c r="D149" s="140">
        <v>0</v>
      </c>
      <c r="E149" s="140"/>
      <c r="F149" s="152">
        <v>0.13414056866968585</v>
      </c>
      <c r="I149" s="209"/>
    </row>
    <row r="150" spans="1:9" ht="27" customHeight="1" x14ac:dyDescent="0.2">
      <c r="A150" s="134" t="s">
        <v>611</v>
      </c>
      <c r="B150" s="214">
        <f>IFERROR(INDEX('Annex 1 LV, HV and UMS charges'!$B$12:$B$45,MATCH($A150,'Annex 1 LV, HV and UMS charges'!$A$12:$A$310,0)),INDEX('Annex 4 LDNO charges'!$B$12:$B$203,MATCH($A150,'Annex 4 LDNO charges'!$A$12:$A$203,0)))</f>
        <v>0</v>
      </c>
      <c r="C150" s="151">
        <v>0</v>
      </c>
      <c r="D150" s="140">
        <v>0</v>
      </c>
      <c r="E150" s="140"/>
      <c r="F150" s="152">
        <v>0.13414056866968585</v>
      </c>
      <c r="I150" s="209"/>
    </row>
    <row r="151" spans="1:9" ht="27" customHeight="1" x14ac:dyDescent="0.2">
      <c r="A151" s="134" t="s">
        <v>612</v>
      </c>
      <c r="B151" s="214">
        <f>IFERROR(INDEX('Annex 1 LV, HV and UMS charges'!$B$12:$B$45,MATCH($A151,'Annex 1 LV, HV and UMS charges'!$A$12:$A$310,0)),INDEX('Annex 4 LDNO charges'!$B$12:$B$203,MATCH($A151,'Annex 4 LDNO charges'!$A$12:$A$203,0)))</f>
        <v>0</v>
      </c>
      <c r="C151" s="151">
        <v>0</v>
      </c>
      <c r="D151" s="140">
        <v>0</v>
      </c>
      <c r="E151" s="140"/>
      <c r="F151" s="152">
        <v>0.13414056866968585</v>
      </c>
      <c r="I151" s="209"/>
    </row>
    <row r="152" spans="1:9" ht="27" customHeight="1" x14ac:dyDescent="0.2">
      <c r="A152" s="134" t="s">
        <v>613</v>
      </c>
      <c r="B152" s="214">
        <f>IFERROR(INDEX('Annex 1 LV, HV and UMS charges'!$B$12:$B$45,MATCH($A152,'Annex 1 LV, HV and UMS charges'!$A$12:$A$310,0)),INDEX('Annex 4 LDNO charges'!$B$12:$B$203,MATCH($A152,'Annex 4 LDNO charges'!$A$12:$A$203,0)))</f>
        <v>0</v>
      </c>
      <c r="C152" s="151">
        <v>0</v>
      </c>
      <c r="D152" s="140">
        <v>0</v>
      </c>
      <c r="E152" s="140"/>
      <c r="F152" s="152">
        <v>0.13414056866968585</v>
      </c>
      <c r="I152" s="209"/>
    </row>
    <row r="153" spans="1:9" ht="27" customHeight="1" x14ac:dyDescent="0.2">
      <c r="A153" s="134" t="s">
        <v>614</v>
      </c>
      <c r="B153" s="214">
        <f>IFERROR(INDEX('Annex 1 LV, HV and UMS charges'!$B$12:$B$45,MATCH($A153,'Annex 1 LV, HV and UMS charges'!$A$12:$A$310,0)),INDEX('Annex 4 LDNO charges'!$B$12:$B$203,MATCH($A153,'Annex 4 LDNO charges'!$A$12:$A$203,0)))</f>
        <v>0</v>
      </c>
      <c r="C153" s="151">
        <v>0</v>
      </c>
      <c r="D153" s="140">
        <v>0</v>
      </c>
      <c r="E153" s="140"/>
      <c r="F153" s="152">
        <v>0.13414056866968585</v>
      </c>
      <c r="I153" s="209"/>
    </row>
    <row r="154" spans="1:9" ht="27" customHeight="1" x14ac:dyDescent="0.2">
      <c r="A154" s="134" t="s">
        <v>615</v>
      </c>
      <c r="B154" s="214">
        <f>IFERROR(INDEX('Annex 1 LV, HV and UMS charges'!$B$12:$B$45,MATCH($A154,'Annex 1 LV, HV and UMS charges'!$A$12:$A$310,0)),INDEX('Annex 4 LDNO charges'!$B$12:$B$203,MATCH($A154,'Annex 4 LDNO charges'!$A$12:$A$203,0)))</f>
        <v>0</v>
      </c>
      <c r="C154" s="151">
        <v>0</v>
      </c>
      <c r="D154" s="140">
        <v>0</v>
      </c>
      <c r="E154" s="140"/>
      <c r="F154" s="152">
        <v>0.13414056866968585</v>
      </c>
      <c r="I154" s="209"/>
    </row>
    <row r="155" spans="1:9" ht="27" customHeight="1" x14ac:dyDescent="0.2">
      <c r="A155" s="134" t="s">
        <v>616</v>
      </c>
      <c r="B155" s="214">
        <f>IFERROR(INDEX('Annex 1 LV, HV and UMS charges'!$B$12:$B$45,MATCH($A155,'Annex 1 LV, HV and UMS charges'!$A$12:$A$310,0)),INDEX('Annex 4 LDNO charges'!$B$12:$B$203,MATCH($A155,'Annex 4 LDNO charges'!$A$12:$A$203,0)))</f>
        <v>0</v>
      </c>
      <c r="C155" s="151">
        <v>0</v>
      </c>
      <c r="D155" s="140">
        <v>0</v>
      </c>
      <c r="E155" s="140"/>
      <c r="F155" s="152">
        <v>0.13414056866968585</v>
      </c>
      <c r="I155" s="209"/>
    </row>
    <row r="156" spans="1:9" ht="27" customHeight="1" x14ac:dyDescent="0.2">
      <c r="A156" s="134" t="s">
        <v>617</v>
      </c>
      <c r="B156" s="214">
        <f>IFERROR(INDEX('Annex 1 LV, HV and UMS charges'!$B$12:$B$45,MATCH($A156,'Annex 1 LV, HV and UMS charges'!$A$12:$A$310,0)),INDEX('Annex 4 LDNO charges'!$B$12:$B$203,MATCH($A156,'Annex 4 LDNO charges'!$A$12:$A$203,0)))</f>
        <v>0</v>
      </c>
      <c r="C156" s="151">
        <v>0</v>
      </c>
      <c r="D156" s="140">
        <v>0</v>
      </c>
      <c r="E156" s="140"/>
      <c r="F156" s="152">
        <v>0.13414056866968585</v>
      </c>
      <c r="I156" s="209"/>
    </row>
    <row r="157" spans="1:9" ht="27" customHeight="1" x14ac:dyDescent="0.2">
      <c r="A157" s="134" t="s">
        <v>618</v>
      </c>
      <c r="B157" s="214">
        <f>IFERROR(INDEX('Annex 1 LV, HV and UMS charges'!$B$12:$B$45,MATCH($A157,'Annex 1 LV, HV and UMS charges'!$A$12:$A$310,0)),INDEX('Annex 4 LDNO charges'!$B$12:$B$203,MATCH($A157,'Annex 4 LDNO charges'!$A$12:$A$203,0)))</f>
        <v>0</v>
      </c>
      <c r="C157" s="151">
        <v>0</v>
      </c>
      <c r="D157" s="140">
        <v>0</v>
      </c>
      <c r="E157" s="140"/>
      <c r="F157" s="152">
        <v>0.13414056866968585</v>
      </c>
      <c r="I157" s="209"/>
    </row>
    <row r="158" spans="1:9" ht="27" customHeight="1" x14ac:dyDescent="0.2">
      <c r="A158" s="134" t="s">
        <v>619</v>
      </c>
      <c r="B158" s="214">
        <f>IFERROR(INDEX('Annex 1 LV, HV and UMS charges'!$B$12:$B$45,MATCH($A158,'Annex 1 LV, HV and UMS charges'!$A$12:$A$310,0)),INDEX('Annex 4 LDNO charges'!$B$12:$B$203,MATCH($A158,'Annex 4 LDNO charges'!$A$12:$A$203,0)))</f>
        <v>0</v>
      </c>
      <c r="C158" s="151">
        <v>0</v>
      </c>
      <c r="D158" s="140">
        <v>0</v>
      </c>
      <c r="E158" s="140"/>
      <c r="F158" s="152">
        <v>0.13414056866968585</v>
      </c>
      <c r="I158" s="209"/>
    </row>
    <row r="159" spans="1:9" ht="27" customHeight="1" x14ac:dyDescent="0.2">
      <c r="A159" s="134" t="s">
        <v>620</v>
      </c>
      <c r="B159" s="214">
        <f>IFERROR(INDEX('Annex 1 LV, HV and UMS charges'!$B$12:$B$45,MATCH($A159,'Annex 1 LV, HV and UMS charges'!$A$12:$A$310,0)),INDEX('Annex 4 LDNO charges'!$B$12:$B$203,MATCH($A159,'Annex 4 LDNO charges'!$A$12:$A$203,0)))</f>
        <v>0</v>
      </c>
      <c r="C159" s="151">
        <v>0</v>
      </c>
      <c r="D159" s="140">
        <v>0</v>
      </c>
      <c r="E159" s="140"/>
      <c r="F159" s="152">
        <v>0.13414056866968585</v>
      </c>
      <c r="I159" s="209"/>
    </row>
    <row r="160" spans="1:9" ht="27" customHeight="1" x14ac:dyDescent="0.2">
      <c r="A160" s="134" t="s">
        <v>621</v>
      </c>
      <c r="B160" s="214">
        <f>IFERROR(INDEX('Annex 1 LV, HV and UMS charges'!$B$12:$B$45,MATCH($A160,'Annex 1 LV, HV and UMS charges'!$A$12:$A$310,0)),INDEX('Annex 4 LDNO charges'!$B$12:$B$203,MATCH($A160,'Annex 4 LDNO charges'!$A$12:$A$203,0)))</f>
        <v>0</v>
      </c>
      <c r="C160" s="151">
        <v>0</v>
      </c>
      <c r="D160" s="140">
        <v>0</v>
      </c>
      <c r="E160" s="140"/>
      <c r="F160" s="152">
        <v>0.13414056866968585</v>
      </c>
      <c r="I160" s="209"/>
    </row>
    <row r="161" spans="1:9" ht="27" customHeight="1" x14ac:dyDescent="0.2">
      <c r="A161" s="134" t="s">
        <v>622</v>
      </c>
      <c r="B161" s="214">
        <f>IFERROR(INDEX('Annex 1 LV, HV and UMS charges'!$B$12:$B$45,MATCH($A161,'Annex 1 LV, HV and UMS charges'!$A$12:$A$310,0)),INDEX('Annex 4 LDNO charges'!$B$12:$B$203,MATCH($A161,'Annex 4 LDNO charges'!$A$12:$A$203,0)))</f>
        <v>0</v>
      </c>
      <c r="C161" s="151">
        <v>0</v>
      </c>
      <c r="D161" s="140">
        <v>0</v>
      </c>
      <c r="E161" s="140"/>
      <c r="F161" s="152">
        <v>0.13414056866968585</v>
      </c>
      <c r="I161" s="209"/>
    </row>
    <row r="162" spans="1:9" ht="27" customHeight="1" x14ac:dyDescent="0.2">
      <c r="A162" s="134" t="s">
        <v>623</v>
      </c>
      <c r="B162" s="214">
        <f>IFERROR(INDEX('Annex 1 LV, HV and UMS charges'!$B$12:$B$45,MATCH($A162,'Annex 1 LV, HV and UMS charges'!$A$12:$A$310,0)),INDEX('Annex 4 LDNO charges'!$B$12:$B$203,MATCH($A162,'Annex 4 LDNO charges'!$A$12:$A$203,0)))</f>
        <v>0</v>
      </c>
      <c r="C162" s="151">
        <v>0</v>
      </c>
      <c r="D162" s="140">
        <v>0</v>
      </c>
      <c r="E162" s="140"/>
      <c r="F162" s="152">
        <v>0.13414056866968585</v>
      </c>
      <c r="I162" s="209"/>
    </row>
    <row r="163" spans="1:9" ht="15" x14ac:dyDescent="0.2">
      <c r="A163" s="64" t="s">
        <v>446</v>
      </c>
      <c r="B163" s="214" t="e">
        <f>IFERROR(INDEX('Annex 1 LV, HV and UMS charges'!$B$12:$B$45,MATCH($A163,'Annex 1 LV, HV and UMS charges'!$A$12:$A$310,0)),INDEX('Annex 4 LDNO charges'!$B$12:$B$203,MATCH($A163,'Annex 4 LDNO charges'!$A$12:$A$203,0)))</f>
        <v>#N/A</v>
      </c>
    </row>
    <row r="164" spans="1:9" ht="15" x14ac:dyDescent="0.2">
      <c r="A164" s="64" t="s">
        <v>447</v>
      </c>
      <c r="B164" s="214" t="e">
        <f>IFERROR(INDEX('Annex 1 LV, HV and UMS charges'!$B$12:$B$45,MATCH($A164,'Annex 1 LV, HV and UMS charges'!$A$12:$A$310,0)),INDEX('Annex 4 LDNO charges'!$B$12:$B$203,MATCH($A164,'Annex 4 LDNO charges'!$A$12:$A$203,0)))</f>
        <v>#N/A</v>
      </c>
    </row>
    <row r="165" spans="1:9" ht="15" x14ac:dyDescent="0.2">
      <c r="A165" s="64" t="s">
        <v>448</v>
      </c>
      <c r="B165" s="214" t="e">
        <f>IFERROR(INDEX('Annex 1 LV, HV and UMS charges'!$B$12:$B$45,MATCH($A165,'Annex 1 LV, HV and UMS charges'!$A$12:$A$310,0)),INDEX('Annex 4 LDNO charges'!$B$12:$B$203,MATCH($A165,'Annex 4 LDNO charges'!$A$12:$A$203,0)))</f>
        <v>#N/A</v>
      </c>
    </row>
  </sheetData>
  <mergeCells count="2">
    <mergeCell ref="B1:C1"/>
    <mergeCell ref="A2:F2"/>
  </mergeCells>
  <hyperlinks>
    <hyperlink ref="A1" location="Overview!A1" display="Back to Overview" xr:uid="{00000000-0004-0000-0A00-000000000000}"/>
  </hyperlinks>
  <pageMargins left="0.39370078740157483" right="0.39370078740157483" top="0.9055118110236221" bottom="0.74803149606299213" header="0.51181102362204722" footer="0.51181102362204722"/>
  <pageSetup paperSize="9" scale="73" fitToHeight="10" orientation="portrait" r:id="rId1"/>
  <headerFooter scaleWithDoc="0">
    <oddHeader>&amp;L&amp;"Trebuchet MS,Bold"
Annex 7 &amp;"Trebuchet MS,Regular"- Schedule of Charges to recover Excess Supplier of Last Resort pass-through costs</oddHeader>
    <oddFooter>&amp;L&amp;1#&amp;"Arial"&amp;6&amp;K737373Confidentiality: C1 - Public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90" zoomScaleNormal="90" zoomScaleSheetLayoutView="100" workbookViewId="0">
      <selection activeCell="H30" sqref="H30"/>
    </sheetView>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9" t="s">
        <v>18</v>
      </c>
      <c r="H1" s="48"/>
    </row>
    <row r="2" spans="1:8" ht="12.75" customHeight="1" x14ac:dyDescent="0.2">
      <c r="A2" s="44"/>
    </row>
    <row r="3" spans="1:8" ht="12.75" customHeight="1" x14ac:dyDescent="0.2">
      <c r="A3" s="44"/>
    </row>
    <row r="4" spans="1:8" ht="12.75" customHeight="1" x14ac:dyDescent="0.2">
      <c r="A4" s="44"/>
    </row>
    <row r="5" spans="1:8" ht="12.75" customHeight="1" x14ac:dyDescent="0.2">
      <c r="A5" s="44"/>
    </row>
    <row r="6" spans="1:8" ht="12.75" customHeight="1" x14ac:dyDescent="0.2">
      <c r="A6" s="44"/>
    </row>
    <row r="7" spans="1:8" ht="12.75" customHeight="1" x14ac:dyDescent="0.2">
      <c r="A7" s="44"/>
    </row>
    <row r="8" spans="1:8" ht="12.75" customHeight="1" x14ac:dyDescent="0.2">
      <c r="A8" s="44"/>
    </row>
    <row r="9" spans="1:8" ht="12.75" customHeight="1" x14ac:dyDescent="0.2">
      <c r="A9" s="44"/>
    </row>
    <row r="10" spans="1:8" ht="12.75" customHeight="1" x14ac:dyDescent="0.2">
      <c r="A10" s="44"/>
    </row>
    <row r="11" spans="1:8" ht="12.75" customHeight="1" x14ac:dyDescent="0.2">
      <c r="A11" s="44"/>
    </row>
    <row r="12" spans="1:8" ht="12.75" customHeight="1" x14ac:dyDescent="0.2">
      <c r="A12" s="44"/>
    </row>
    <row r="13" spans="1:8" ht="12.75" customHeight="1" x14ac:dyDescent="0.2">
      <c r="A13" s="44"/>
    </row>
    <row r="14" spans="1:8" ht="12.75" customHeight="1" x14ac:dyDescent="0.2">
      <c r="A14" s="44"/>
    </row>
    <row r="15" spans="1:8" ht="12.75" customHeight="1" x14ac:dyDescent="0.2">
      <c r="A15" s="44"/>
    </row>
    <row r="16" spans="1:8" ht="12.75" customHeight="1" x14ac:dyDescent="0.2">
      <c r="A16" s="44"/>
    </row>
    <row r="17" spans="1:8" ht="12.75" customHeight="1" x14ac:dyDescent="0.2">
      <c r="A17" s="44"/>
    </row>
    <row r="18" spans="1:8" ht="12.75" customHeight="1" x14ac:dyDescent="0.2">
      <c r="A18" s="44"/>
    </row>
    <row r="19" spans="1:8" ht="12.75" customHeight="1" x14ac:dyDescent="0.2">
      <c r="A19" s="44"/>
    </row>
    <row r="20" spans="1:8" ht="12.75" customHeight="1" x14ac:dyDescent="0.2">
      <c r="A20" s="44"/>
    </row>
    <row r="21" spans="1:8" ht="12.75" customHeight="1" x14ac:dyDescent="0.2">
      <c r="A21" s="44"/>
    </row>
    <row r="22" spans="1:8" ht="12.75" customHeight="1" x14ac:dyDescent="0.2">
      <c r="A22" s="44"/>
    </row>
    <row r="23" spans="1:8" ht="12.75" customHeight="1" x14ac:dyDescent="0.2">
      <c r="A23" s="44"/>
    </row>
    <row r="24" spans="1:8" ht="12.75" customHeight="1" x14ac:dyDescent="0.2">
      <c r="A24" s="44"/>
    </row>
    <row r="25" spans="1:8" ht="12.75" customHeight="1" x14ac:dyDescent="0.2">
      <c r="A25" s="44"/>
    </row>
    <row r="26" spans="1:8" ht="12.75" customHeight="1" x14ac:dyDescent="0.2">
      <c r="A26" s="44"/>
    </row>
    <row r="27" spans="1:8" ht="12.75" customHeight="1" x14ac:dyDescent="0.2">
      <c r="A27" s="44"/>
    </row>
    <row r="28" spans="1:8" s="3" customFormat="1" ht="51" x14ac:dyDescent="0.2">
      <c r="A28" s="7" t="s">
        <v>32</v>
      </c>
      <c r="B28" s="7" t="s">
        <v>33</v>
      </c>
      <c r="C28" s="7" t="s">
        <v>34</v>
      </c>
      <c r="D28" s="6"/>
      <c r="E28" s="6"/>
      <c r="F28" s="7" t="s">
        <v>252</v>
      </c>
      <c r="G28" s="7" t="s">
        <v>253</v>
      </c>
      <c r="H28" s="7" t="s">
        <v>254</v>
      </c>
    </row>
    <row r="29" spans="1:8" x14ac:dyDescent="0.2">
      <c r="A29" s="50">
        <v>3</v>
      </c>
      <c r="B29" s="20" t="s">
        <v>35</v>
      </c>
      <c r="C29" s="51" t="s">
        <v>388</v>
      </c>
      <c r="F29" s="4" t="s">
        <v>389</v>
      </c>
      <c r="G29" s="17">
        <v>43626</v>
      </c>
      <c r="H29" s="4" t="s">
        <v>390</v>
      </c>
    </row>
    <row r="30" spans="1:8" x14ac:dyDescent="0.2">
      <c r="A30" s="50">
        <v>4</v>
      </c>
      <c r="B30" s="20" t="s">
        <v>35</v>
      </c>
      <c r="C30" s="51" t="s">
        <v>388</v>
      </c>
      <c r="F30" s="4" t="s">
        <v>391</v>
      </c>
      <c r="G30" s="17">
        <v>43626</v>
      </c>
      <c r="H30" s="4" t="s">
        <v>390</v>
      </c>
    </row>
    <row r="31" spans="1:8" x14ac:dyDescent="0.2">
      <c r="A31" s="50">
        <v>5</v>
      </c>
      <c r="B31" s="20" t="s">
        <v>36</v>
      </c>
      <c r="C31" s="51" t="s">
        <v>388</v>
      </c>
      <c r="F31" s="4" t="s">
        <v>392</v>
      </c>
      <c r="G31" s="17">
        <v>43626</v>
      </c>
      <c r="H31" s="4" t="s">
        <v>390</v>
      </c>
    </row>
    <row r="32" spans="1:8" x14ac:dyDescent="0.2">
      <c r="A32" s="50">
        <v>6</v>
      </c>
      <c r="B32" s="20" t="s">
        <v>37</v>
      </c>
      <c r="C32" s="51" t="s">
        <v>388</v>
      </c>
      <c r="F32" s="4" t="s">
        <v>393</v>
      </c>
      <c r="G32" s="17">
        <v>43626</v>
      </c>
      <c r="H32" s="4" t="s">
        <v>394</v>
      </c>
    </row>
    <row r="33" spans="1:8" x14ac:dyDescent="0.2">
      <c r="A33" s="50">
        <v>7</v>
      </c>
      <c r="B33" s="20" t="s">
        <v>37</v>
      </c>
      <c r="C33" s="51" t="s">
        <v>388</v>
      </c>
      <c r="F33" s="46"/>
      <c r="G33" s="17"/>
      <c r="H33" s="45"/>
    </row>
    <row r="34" spans="1:8" x14ac:dyDescent="0.2">
      <c r="A34" s="50">
        <v>8</v>
      </c>
      <c r="B34" s="20" t="s">
        <v>37</v>
      </c>
      <c r="C34" s="51" t="s">
        <v>388</v>
      </c>
      <c r="F34" s="18"/>
      <c r="G34" s="17"/>
    </row>
    <row r="35" spans="1:8" x14ac:dyDescent="0.2">
      <c r="A35" s="50">
        <v>9</v>
      </c>
      <c r="B35" s="20" t="s">
        <v>37</v>
      </c>
      <c r="C35" s="51" t="s">
        <v>388</v>
      </c>
      <c r="G35" s="17"/>
      <c r="H35" s="18"/>
    </row>
    <row r="36" spans="1:8" x14ac:dyDescent="0.2">
      <c r="A36" s="50">
        <v>10</v>
      </c>
      <c r="B36" s="20" t="s">
        <v>37</v>
      </c>
      <c r="C36" s="51" t="s">
        <v>388</v>
      </c>
      <c r="G36" s="17"/>
      <c r="H36" s="18"/>
    </row>
    <row r="37" spans="1:8" x14ac:dyDescent="0.2">
      <c r="A37" s="50">
        <v>11</v>
      </c>
      <c r="B37" s="20" t="s">
        <v>37</v>
      </c>
      <c r="C37" s="51" t="s">
        <v>388</v>
      </c>
      <c r="G37" s="17"/>
    </row>
    <row r="38" spans="1:8" x14ac:dyDescent="0.2">
      <c r="A38" s="50">
        <v>12</v>
      </c>
      <c r="B38" s="20" t="s">
        <v>37</v>
      </c>
      <c r="C38" s="51" t="s">
        <v>388</v>
      </c>
      <c r="G38" s="17"/>
    </row>
    <row r="39" spans="1:8" x14ac:dyDescent="0.2">
      <c r="A39" s="50">
        <v>13</v>
      </c>
      <c r="B39" s="20" t="s">
        <v>38</v>
      </c>
      <c r="C39" s="51" t="s">
        <v>388</v>
      </c>
      <c r="G39" s="17"/>
    </row>
    <row r="40" spans="1:8" x14ac:dyDescent="0.2">
      <c r="A40" s="50">
        <v>15</v>
      </c>
      <c r="B40" s="20" t="s">
        <v>38</v>
      </c>
      <c r="C40" s="51" t="s">
        <v>388</v>
      </c>
      <c r="G40" s="17"/>
    </row>
    <row r="41" spans="1:8" x14ac:dyDescent="0.2">
      <c r="A41" s="50">
        <v>16</v>
      </c>
      <c r="B41" s="20" t="s">
        <v>39</v>
      </c>
      <c r="C41" s="51" t="s">
        <v>388</v>
      </c>
      <c r="G41" s="17"/>
    </row>
    <row r="42" spans="1:8" x14ac:dyDescent="0.2">
      <c r="A42" s="50">
        <v>17</v>
      </c>
      <c r="B42" s="20" t="s">
        <v>39</v>
      </c>
      <c r="C42" s="51" t="s">
        <v>388</v>
      </c>
      <c r="G42" s="17"/>
    </row>
    <row r="43" spans="1:8" x14ac:dyDescent="0.2">
      <c r="A43" s="50">
        <v>18</v>
      </c>
      <c r="B43" s="20" t="s">
        <v>39</v>
      </c>
      <c r="C43" s="51" t="s">
        <v>388</v>
      </c>
      <c r="G43" s="17"/>
    </row>
    <row r="44" spans="1:8" x14ac:dyDescent="0.2">
      <c r="A44" s="50">
        <v>19</v>
      </c>
      <c r="B44" s="20" t="s">
        <v>39</v>
      </c>
      <c r="C44" s="51" t="s">
        <v>388</v>
      </c>
      <c r="G44" s="17"/>
    </row>
    <row r="45" spans="1:8" x14ac:dyDescent="0.2">
      <c r="A45" s="50">
        <v>20</v>
      </c>
      <c r="B45" s="20" t="s">
        <v>39</v>
      </c>
      <c r="C45" s="51" t="s">
        <v>388</v>
      </c>
      <c r="G45" s="17"/>
    </row>
    <row r="46" spans="1:8" x14ac:dyDescent="0.2">
      <c r="A46" s="50">
        <v>21</v>
      </c>
      <c r="B46" s="20" t="s">
        <v>39</v>
      </c>
      <c r="C46" s="51" t="s">
        <v>388</v>
      </c>
      <c r="G46" s="17"/>
    </row>
    <row r="47" spans="1:8" x14ac:dyDescent="0.2">
      <c r="A47" s="50">
        <v>22</v>
      </c>
      <c r="B47" s="20" t="s">
        <v>39</v>
      </c>
      <c r="C47" s="51" t="s">
        <v>388</v>
      </c>
      <c r="G47" s="17"/>
    </row>
    <row r="48" spans="1:8" x14ac:dyDescent="0.2">
      <c r="A48" s="50">
        <v>23</v>
      </c>
      <c r="B48" s="20" t="s">
        <v>40</v>
      </c>
      <c r="C48" s="51" t="s">
        <v>388</v>
      </c>
      <c r="G48" s="17"/>
    </row>
    <row r="49" spans="1:7" x14ac:dyDescent="0.2">
      <c r="A49" s="50">
        <v>24</v>
      </c>
      <c r="B49" s="20" t="s">
        <v>40</v>
      </c>
      <c r="C49" s="51" t="s">
        <v>388</v>
      </c>
      <c r="G49" s="17"/>
    </row>
    <row r="50" spans="1:7" x14ac:dyDescent="0.2">
      <c r="A50" s="50">
        <v>25</v>
      </c>
      <c r="B50" s="20" t="s">
        <v>40</v>
      </c>
      <c r="C50" s="51" t="s">
        <v>388</v>
      </c>
      <c r="G50" s="17"/>
    </row>
    <row r="51" spans="1:7" x14ac:dyDescent="0.2">
      <c r="A51" s="50">
        <v>26</v>
      </c>
      <c r="B51" s="20" t="s">
        <v>40</v>
      </c>
      <c r="C51" s="51" t="s">
        <v>388</v>
      </c>
      <c r="G51" s="17"/>
    </row>
    <row r="52" spans="1:7" x14ac:dyDescent="0.2">
      <c r="A52" s="50">
        <v>28</v>
      </c>
      <c r="B52" s="20" t="s">
        <v>40</v>
      </c>
      <c r="C52" s="51" t="s">
        <v>388</v>
      </c>
      <c r="G52" s="17"/>
    </row>
    <row r="53" spans="1:7" x14ac:dyDescent="0.2">
      <c r="A53" s="50">
        <v>29</v>
      </c>
      <c r="B53" s="20" t="s">
        <v>40</v>
      </c>
      <c r="C53" s="51" t="s">
        <v>388</v>
      </c>
      <c r="G53" s="17"/>
    </row>
    <row r="54" spans="1:7" x14ac:dyDescent="0.2">
      <c r="A54" s="50">
        <v>30</v>
      </c>
      <c r="B54" s="20" t="s">
        <v>40</v>
      </c>
      <c r="C54" s="51" t="s">
        <v>388</v>
      </c>
      <c r="G54" s="17"/>
    </row>
    <row r="55" spans="1:7" x14ac:dyDescent="0.2">
      <c r="A55" s="50">
        <v>31</v>
      </c>
      <c r="B55" s="20" t="s">
        <v>40</v>
      </c>
      <c r="C55" s="51" t="s">
        <v>388</v>
      </c>
      <c r="G55" s="17"/>
    </row>
    <row r="56" spans="1:7" x14ac:dyDescent="0.2">
      <c r="A56" s="50">
        <v>32</v>
      </c>
      <c r="B56" s="20" t="s">
        <v>40</v>
      </c>
      <c r="C56" s="51" t="s">
        <v>388</v>
      </c>
      <c r="G56" s="17"/>
    </row>
    <row r="57" spans="1:7" x14ac:dyDescent="0.2">
      <c r="A57" s="50">
        <v>33</v>
      </c>
      <c r="B57" s="20" t="s">
        <v>40</v>
      </c>
      <c r="C57" s="51" t="s">
        <v>388</v>
      </c>
      <c r="G57" s="17"/>
    </row>
    <row r="58" spans="1:7" x14ac:dyDescent="0.2">
      <c r="A58" s="50">
        <v>34</v>
      </c>
      <c r="B58" s="20" t="s">
        <v>40</v>
      </c>
      <c r="C58" s="51" t="s">
        <v>388</v>
      </c>
      <c r="G58" s="17"/>
    </row>
    <row r="59" spans="1:7" x14ac:dyDescent="0.2">
      <c r="A59" s="50">
        <v>35</v>
      </c>
      <c r="B59" s="20" t="s">
        <v>40</v>
      </c>
      <c r="C59" s="51" t="s">
        <v>388</v>
      </c>
      <c r="G59" s="17"/>
    </row>
    <row r="60" spans="1:7" x14ac:dyDescent="0.2">
      <c r="A60" s="50">
        <v>36</v>
      </c>
      <c r="B60" s="20" t="s">
        <v>40</v>
      </c>
      <c r="C60" s="51" t="s">
        <v>388</v>
      </c>
      <c r="G60" s="17"/>
    </row>
    <row r="61" spans="1:7" x14ac:dyDescent="0.2">
      <c r="A61" s="50">
        <v>37</v>
      </c>
      <c r="B61" s="20" t="s">
        <v>40</v>
      </c>
      <c r="C61" s="51" t="s">
        <v>388</v>
      </c>
      <c r="G61" s="17"/>
    </row>
    <row r="62" spans="1:7" x14ac:dyDescent="0.2">
      <c r="A62" s="50">
        <v>38</v>
      </c>
      <c r="B62" s="20" t="s">
        <v>40</v>
      </c>
      <c r="C62" s="51" t="s">
        <v>388</v>
      </c>
      <c r="G62" s="17"/>
    </row>
    <row r="63" spans="1:7" x14ac:dyDescent="0.2">
      <c r="A63" s="50">
        <v>39</v>
      </c>
      <c r="B63" s="20" t="s">
        <v>40</v>
      </c>
      <c r="C63" s="51" t="s">
        <v>388</v>
      </c>
      <c r="G63" s="17"/>
    </row>
    <row r="64" spans="1:7" x14ac:dyDescent="0.2">
      <c r="A64" s="50">
        <v>40</v>
      </c>
      <c r="B64" s="20" t="s">
        <v>39</v>
      </c>
      <c r="C64" s="51" t="s">
        <v>388</v>
      </c>
      <c r="G64" s="17"/>
    </row>
    <row r="65" spans="1:7" x14ac:dyDescent="0.2">
      <c r="A65" s="50">
        <v>41</v>
      </c>
      <c r="B65" s="20" t="s">
        <v>41</v>
      </c>
      <c r="C65" s="51" t="s">
        <v>388</v>
      </c>
      <c r="G65" s="17"/>
    </row>
    <row r="66" spans="1:7" x14ac:dyDescent="0.2">
      <c r="A66" s="50">
        <v>42</v>
      </c>
      <c r="B66" s="20" t="s">
        <v>42</v>
      </c>
      <c r="C66" s="51" t="s">
        <v>388</v>
      </c>
      <c r="G66" s="17"/>
    </row>
    <row r="67" spans="1:7" x14ac:dyDescent="0.2">
      <c r="A67" s="50">
        <v>43</v>
      </c>
      <c r="B67" s="20" t="s">
        <v>42</v>
      </c>
      <c r="C67" s="51" t="s">
        <v>388</v>
      </c>
      <c r="G67" s="17"/>
    </row>
    <row r="68" spans="1:7" x14ac:dyDescent="0.2">
      <c r="A68" s="50">
        <v>44</v>
      </c>
      <c r="B68" s="20" t="s">
        <v>41</v>
      </c>
      <c r="C68" s="51" t="s">
        <v>388</v>
      </c>
      <c r="G68" s="17"/>
    </row>
    <row r="69" spans="1:7" x14ac:dyDescent="0.2">
      <c r="A69" s="50">
        <v>45</v>
      </c>
      <c r="B69" s="20" t="s">
        <v>43</v>
      </c>
      <c r="C69" s="51" t="s">
        <v>388</v>
      </c>
      <c r="G69" s="17"/>
    </row>
    <row r="70" spans="1:7" x14ac:dyDescent="0.2">
      <c r="A70" s="50">
        <v>46</v>
      </c>
      <c r="B70" s="20" t="s">
        <v>44</v>
      </c>
      <c r="C70" s="51" t="s">
        <v>388</v>
      </c>
      <c r="G70" s="17"/>
    </row>
    <row r="71" spans="1:7" x14ac:dyDescent="0.2">
      <c r="A71" s="50">
        <v>47</v>
      </c>
      <c r="B71" s="20" t="s">
        <v>45</v>
      </c>
      <c r="C71" s="51" t="s">
        <v>388</v>
      </c>
      <c r="G71" s="17"/>
    </row>
    <row r="72" spans="1:7" x14ac:dyDescent="0.2">
      <c r="A72" s="50">
        <v>48</v>
      </c>
      <c r="B72" s="20" t="s">
        <v>46</v>
      </c>
      <c r="C72" s="51" t="s">
        <v>388</v>
      </c>
      <c r="G72" s="17"/>
    </row>
    <row r="73" spans="1:7" x14ac:dyDescent="0.2">
      <c r="A73" s="50">
        <v>49</v>
      </c>
      <c r="B73" s="20" t="s">
        <v>39</v>
      </c>
      <c r="C73" s="51" t="s">
        <v>388</v>
      </c>
      <c r="G73" s="17"/>
    </row>
    <row r="74" spans="1:7" x14ac:dyDescent="0.2">
      <c r="A74" s="50">
        <v>50</v>
      </c>
      <c r="B74" s="20" t="s">
        <v>47</v>
      </c>
      <c r="C74" s="51" t="s">
        <v>388</v>
      </c>
      <c r="G74" s="17"/>
    </row>
    <row r="75" spans="1:7" x14ac:dyDescent="0.2">
      <c r="A75" s="50">
        <v>51</v>
      </c>
      <c r="B75" s="20" t="s">
        <v>48</v>
      </c>
      <c r="C75" s="51" t="s">
        <v>395</v>
      </c>
      <c r="G75" s="17"/>
    </row>
    <row r="76" spans="1:7" x14ac:dyDescent="0.2">
      <c r="A76" s="50">
        <v>52</v>
      </c>
      <c r="B76" s="20" t="s">
        <v>49</v>
      </c>
      <c r="C76" s="51" t="s">
        <v>388</v>
      </c>
      <c r="G76" s="17"/>
    </row>
    <row r="77" spans="1:7" x14ac:dyDescent="0.2">
      <c r="A77" s="50">
        <v>53</v>
      </c>
      <c r="B77" s="20" t="s">
        <v>49</v>
      </c>
      <c r="C77" s="51" t="s">
        <v>388</v>
      </c>
      <c r="G77" s="17"/>
    </row>
    <row r="78" spans="1:7" x14ac:dyDescent="0.2">
      <c r="A78" s="50">
        <v>55</v>
      </c>
      <c r="B78" s="20" t="s">
        <v>49</v>
      </c>
      <c r="C78" s="51" t="s">
        <v>388</v>
      </c>
      <c r="G78" s="17"/>
    </row>
    <row r="79" spans="1:7" x14ac:dyDescent="0.2">
      <c r="A79" s="50">
        <v>56</v>
      </c>
      <c r="B79" s="20" t="s">
        <v>49</v>
      </c>
      <c r="C79" s="51" t="s">
        <v>388</v>
      </c>
      <c r="G79" s="17"/>
    </row>
    <row r="80" spans="1:7" x14ac:dyDescent="0.2">
      <c r="A80" s="50">
        <v>57</v>
      </c>
      <c r="B80" s="20" t="s">
        <v>49</v>
      </c>
      <c r="C80" s="51" t="s">
        <v>388</v>
      </c>
      <c r="G80" s="17"/>
    </row>
    <row r="81" spans="1:7" x14ac:dyDescent="0.2">
      <c r="A81" s="50">
        <v>58</v>
      </c>
      <c r="B81" s="20" t="s">
        <v>86</v>
      </c>
      <c r="C81" s="51" t="s">
        <v>395</v>
      </c>
      <c r="G81" s="17"/>
    </row>
    <row r="82" spans="1:7" x14ac:dyDescent="0.2">
      <c r="A82" s="50">
        <v>59</v>
      </c>
      <c r="B82" s="20" t="s">
        <v>49</v>
      </c>
      <c r="C82" s="51" t="s">
        <v>388</v>
      </c>
      <c r="G82" s="17"/>
    </row>
    <row r="83" spans="1:7" x14ac:dyDescent="0.2">
      <c r="A83" s="50">
        <v>60</v>
      </c>
      <c r="B83" s="20" t="s">
        <v>49</v>
      </c>
      <c r="C83" s="51" t="s">
        <v>388</v>
      </c>
      <c r="G83" s="17"/>
    </row>
    <row r="84" spans="1:7" x14ac:dyDescent="0.2">
      <c r="A84" s="50">
        <v>62</v>
      </c>
      <c r="B84" s="20" t="s">
        <v>50</v>
      </c>
      <c r="C84" s="51" t="s">
        <v>388</v>
      </c>
      <c r="G84" s="17"/>
    </row>
    <row r="85" spans="1:7" x14ac:dyDescent="0.2">
      <c r="A85" s="50">
        <v>63</v>
      </c>
      <c r="B85" s="20" t="s">
        <v>42</v>
      </c>
      <c r="C85" s="51" t="s">
        <v>388</v>
      </c>
      <c r="G85" s="17"/>
    </row>
    <row r="86" spans="1:7" x14ac:dyDescent="0.2">
      <c r="A86" s="50">
        <v>64</v>
      </c>
      <c r="B86" s="20" t="s">
        <v>49</v>
      </c>
      <c r="C86" s="51" t="s">
        <v>388</v>
      </c>
      <c r="G86" s="17"/>
    </row>
    <row r="87" spans="1:7" x14ac:dyDescent="0.2">
      <c r="A87" s="50">
        <v>65</v>
      </c>
      <c r="B87" s="20" t="s">
        <v>51</v>
      </c>
      <c r="C87" s="51" t="s">
        <v>388</v>
      </c>
      <c r="G87" s="17"/>
    </row>
    <row r="88" spans="1:7" x14ac:dyDescent="0.2">
      <c r="A88" s="50">
        <v>66</v>
      </c>
      <c r="B88" s="20" t="s">
        <v>51</v>
      </c>
      <c r="C88" s="51" t="s">
        <v>388</v>
      </c>
      <c r="G88" s="17"/>
    </row>
    <row r="89" spans="1:7" x14ac:dyDescent="0.2">
      <c r="A89" s="50">
        <v>67</v>
      </c>
      <c r="B89" s="20" t="s">
        <v>52</v>
      </c>
      <c r="C89" s="51" t="s">
        <v>388</v>
      </c>
      <c r="G89" s="17"/>
    </row>
    <row r="90" spans="1:7" x14ac:dyDescent="0.2">
      <c r="A90" s="50">
        <v>71</v>
      </c>
      <c r="B90" s="20" t="s">
        <v>52</v>
      </c>
      <c r="C90" s="51" t="s">
        <v>388</v>
      </c>
      <c r="G90" s="17"/>
    </row>
    <row r="91" spans="1:7" x14ac:dyDescent="0.2">
      <c r="A91" s="50">
        <v>72</v>
      </c>
      <c r="B91" s="20" t="s">
        <v>52</v>
      </c>
      <c r="C91" s="51" t="s">
        <v>388</v>
      </c>
      <c r="G91" s="17"/>
    </row>
    <row r="92" spans="1:7" x14ac:dyDescent="0.2">
      <c r="A92" s="50">
        <v>73</v>
      </c>
      <c r="B92" s="20" t="s">
        <v>52</v>
      </c>
      <c r="C92" s="51" t="s">
        <v>388</v>
      </c>
      <c r="G92" s="17"/>
    </row>
    <row r="93" spans="1:7" x14ac:dyDescent="0.2">
      <c r="A93" s="50">
        <v>74</v>
      </c>
      <c r="B93" s="20" t="s">
        <v>53</v>
      </c>
      <c r="C93" s="51" t="s">
        <v>388</v>
      </c>
      <c r="G93" s="17"/>
    </row>
    <row r="94" spans="1:7" x14ac:dyDescent="0.2">
      <c r="A94" s="50">
        <v>75</v>
      </c>
      <c r="B94" s="20" t="s">
        <v>54</v>
      </c>
      <c r="C94" s="51" t="s">
        <v>388</v>
      </c>
      <c r="G94" s="17"/>
    </row>
    <row r="95" spans="1:7" x14ac:dyDescent="0.2">
      <c r="A95" s="50">
        <v>76</v>
      </c>
      <c r="B95" s="20" t="s">
        <v>54</v>
      </c>
      <c r="C95" s="51" t="s">
        <v>388</v>
      </c>
      <c r="G95" s="17"/>
    </row>
    <row r="96" spans="1:7" x14ac:dyDescent="0.2">
      <c r="A96" s="50">
        <v>77</v>
      </c>
      <c r="B96" s="20" t="s">
        <v>54</v>
      </c>
      <c r="C96" s="51" t="s">
        <v>388</v>
      </c>
      <c r="G96" s="17"/>
    </row>
    <row r="97" spans="1:7" x14ac:dyDescent="0.2">
      <c r="A97" s="50">
        <v>78</v>
      </c>
      <c r="B97" s="20" t="s">
        <v>55</v>
      </c>
      <c r="C97" s="51" t="s">
        <v>388</v>
      </c>
      <c r="G97" s="17"/>
    </row>
    <row r="98" spans="1:7" x14ac:dyDescent="0.2">
      <c r="A98" s="50">
        <v>79</v>
      </c>
      <c r="B98" s="20" t="s">
        <v>56</v>
      </c>
      <c r="C98" s="51" t="s">
        <v>395</v>
      </c>
      <c r="G98" s="17"/>
    </row>
    <row r="99" spans="1:7" x14ac:dyDescent="0.2">
      <c r="A99" s="50">
        <v>80</v>
      </c>
      <c r="B99" s="20" t="s">
        <v>57</v>
      </c>
      <c r="C99" s="51" t="s">
        <v>388</v>
      </c>
      <c r="G99" s="17"/>
    </row>
    <row r="100" spans="1:7" x14ac:dyDescent="0.2">
      <c r="A100" s="50">
        <v>81</v>
      </c>
      <c r="B100" s="20" t="s">
        <v>58</v>
      </c>
      <c r="C100" s="51" t="s">
        <v>388</v>
      </c>
      <c r="G100" s="17"/>
    </row>
    <row r="101" spans="1:7" x14ac:dyDescent="0.2">
      <c r="A101" s="50">
        <v>82</v>
      </c>
      <c r="B101" s="20" t="s">
        <v>59</v>
      </c>
      <c r="C101" s="51" t="s">
        <v>388</v>
      </c>
      <c r="G101" s="17"/>
    </row>
    <row r="102" spans="1:7" x14ac:dyDescent="0.2">
      <c r="A102" s="50">
        <v>83</v>
      </c>
      <c r="B102" s="20" t="s">
        <v>59</v>
      </c>
      <c r="C102" s="51" t="s">
        <v>388</v>
      </c>
      <c r="G102" s="17"/>
    </row>
    <row r="103" spans="1:7" x14ac:dyDescent="0.2">
      <c r="A103" s="50">
        <v>84</v>
      </c>
      <c r="B103" s="20" t="s">
        <v>59</v>
      </c>
      <c r="C103" s="51" t="s">
        <v>388</v>
      </c>
      <c r="G103" s="17"/>
    </row>
    <row r="104" spans="1:7" x14ac:dyDescent="0.2">
      <c r="A104" s="50">
        <v>85</v>
      </c>
      <c r="B104" s="20" t="s">
        <v>59</v>
      </c>
      <c r="C104" s="51" t="s">
        <v>388</v>
      </c>
      <c r="G104" s="17"/>
    </row>
    <row r="105" spans="1:7" x14ac:dyDescent="0.2">
      <c r="A105" s="50">
        <v>86</v>
      </c>
      <c r="B105" s="20" t="s">
        <v>59</v>
      </c>
      <c r="C105" s="51" t="s">
        <v>388</v>
      </c>
      <c r="G105" s="17"/>
    </row>
    <row r="106" spans="1:7" x14ac:dyDescent="0.2">
      <c r="A106" s="50">
        <v>87</v>
      </c>
      <c r="B106" s="20" t="s">
        <v>59</v>
      </c>
      <c r="C106" s="51" t="s">
        <v>388</v>
      </c>
      <c r="G106" s="17"/>
    </row>
    <row r="107" spans="1:7" x14ac:dyDescent="0.2">
      <c r="A107" s="50">
        <v>88</v>
      </c>
      <c r="B107" s="20" t="s">
        <v>59</v>
      </c>
      <c r="C107" s="51" t="s">
        <v>388</v>
      </c>
      <c r="G107" s="17"/>
    </row>
    <row r="108" spans="1:7" x14ac:dyDescent="0.2">
      <c r="A108" s="50">
        <v>91</v>
      </c>
      <c r="B108" s="20" t="s">
        <v>60</v>
      </c>
      <c r="C108" s="51" t="s">
        <v>388</v>
      </c>
      <c r="G108" s="17"/>
    </row>
    <row r="109" spans="1:7" x14ac:dyDescent="0.2">
      <c r="A109" s="50">
        <v>92</v>
      </c>
      <c r="B109" s="20" t="s">
        <v>60</v>
      </c>
      <c r="C109" s="51" t="s">
        <v>388</v>
      </c>
      <c r="G109" s="17"/>
    </row>
    <row r="110" spans="1:7" x14ac:dyDescent="0.2">
      <c r="A110" s="50">
        <v>93</v>
      </c>
      <c r="B110" s="20" t="s">
        <v>61</v>
      </c>
      <c r="C110" s="51" t="s">
        <v>395</v>
      </c>
      <c r="G110" s="17"/>
    </row>
    <row r="111" spans="1:7" x14ac:dyDescent="0.2">
      <c r="A111" s="50">
        <v>94</v>
      </c>
      <c r="B111" s="20" t="s">
        <v>60</v>
      </c>
      <c r="C111" s="51" t="s">
        <v>388</v>
      </c>
      <c r="G111" s="17"/>
    </row>
    <row r="112" spans="1:7" x14ac:dyDescent="0.2">
      <c r="A112" s="50">
        <v>95</v>
      </c>
      <c r="B112" s="20" t="s">
        <v>60</v>
      </c>
      <c r="C112" s="51" t="s">
        <v>388</v>
      </c>
      <c r="G112" s="17"/>
    </row>
    <row r="113" spans="1:7" x14ac:dyDescent="0.2">
      <c r="A113" s="50">
        <v>96</v>
      </c>
      <c r="B113" s="20" t="s">
        <v>60</v>
      </c>
      <c r="C113" s="51" t="s">
        <v>388</v>
      </c>
      <c r="G113" s="17"/>
    </row>
    <row r="114" spans="1:7" x14ac:dyDescent="0.2">
      <c r="A114" s="50">
        <v>97</v>
      </c>
      <c r="B114" s="20" t="s">
        <v>62</v>
      </c>
      <c r="C114" s="51" t="s">
        <v>388</v>
      </c>
      <c r="G114" s="17"/>
    </row>
    <row r="115" spans="1:7" x14ac:dyDescent="0.2">
      <c r="A115" s="50">
        <v>98</v>
      </c>
      <c r="B115" s="20" t="s">
        <v>63</v>
      </c>
      <c r="C115" s="51" t="s">
        <v>388</v>
      </c>
      <c r="G115" s="17"/>
    </row>
    <row r="116" spans="1:7" x14ac:dyDescent="0.2">
      <c r="A116" s="50">
        <v>99</v>
      </c>
      <c r="B116" s="20" t="s">
        <v>64</v>
      </c>
      <c r="C116" s="51" t="s">
        <v>388</v>
      </c>
      <c r="G116" s="17"/>
    </row>
    <row r="117" spans="1:7" x14ac:dyDescent="0.2">
      <c r="A117" s="50">
        <v>100</v>
      </c>
      <c r="B117" s="20" t="s">
        <v>64</v>
      </c>
      <c r="C117" s="51" t="s">
        <v>388</v>
      </c>
      <c r="G117" s="17"/>
    </row>
    <row r="118" spans="1:7" x14ac:dyDescent="0.2">
      <c r="A118" s="50">
        <v>101</v>
      </c>
      <c r="B118" s="20" t="s">
        <v>65</v>
      </c>
      <c r="C118" s="51" t="s">
        <v>388</v>
      </c>
      <c r="G118" s="17"/>
    </row>
    <row r="119" spans="1:7" x14ac:dyDescent="0.2">
      <c r="A119" s="50">
        <v>102</v>
      </c>
      <c r="B119" s="20" t="s">
        <v>65</v>
      </c>
      <c r="C119" s="51" t="s">
        <v>388</v>
      </c>
      <c r="G119" s="17"/>
    </row>
    <row r="120" spans="1:7" x14ac:dyDescent="0.2">
      <c r="A120" s="50">
        <v>103</v>
      </c>
      <c r="B120" s="20" t="s">
        <v>65</v>
      </c>
      <c r="C120" s="51" t="s">
        <v>388</v>
      </c>
      <c r="G120" s="17"/>
    </row>
    <row r="121" spans="1:7" x14ac:dyDescent="0.2">
      <c r="A121" s="50">
        <v>104</v>
      </c>
      <c r="B121" s="20" t="s">
        <v>66</v>
      </c>
      <c r="C121" s="51" t="s">
        <v>388</v>
      </c>
      <c r="G121" s="17"/>
    </row>
    <row r="122" spans="1:7" x14ac:dyDescent="0.2">
      <c r="A122" s="50">
        <v>105</v>
      </c>
      <c r="B122" s="20" t="s">
        <v>66</v>
      </c>
      <c r="C122" s="51" t="s">
        <v>388</v>
      </c>
      <c r="G122" s="17"/>
    </row>
    <row r="123" spans="1:7" x14ac:dyDescent="0.2">
      <c r="A123" s="50">
        <v>106</v>
      </c>
      <c r="B123" s="20" t="s">
        <v>66</v>
      </c>
      <c r="C123" s="51" t="s">
        <v>388</v>
      </c>
      <c r="G123" s="17"/>
    </row>
    <row r="124" spans="1:7" x14ac:dyDescent="0.2">
      <c r="A124" s="50">
        <v>107</v>
      </c>
      <c r="B124" s="20" t="s">
        <v>66</v>
      </c>
      <c r="C124" s="51" t="s">
        <v>388</v>
      </c>
      <c r="G124" s="17"/>
    </row>
    <row r="125" spans="1:7" x14ac:dyDescent="0.2">
      <c r="A125" s="50">
        <v>108</v>
      </c>
      <c r="B125" s="20" t="s">
        <v>66</v>
      </c>
      <c r="C125" s="51" t="s">
        <v>388</v>
      </c>
      <c r="G125" s="17"/>
    </row>
    <row r="126" spans="1:7" x14ac:dyDescent="0.2">
      <c r="A126" s="50">
        <v>109</v>
      </c>
      <c r="B126" s="20" t="s">
        <v>66</v>
      </c>
      <c r="C126" s="51" t="s">
        <v>388</v>
      </c>
      <c r="G126" s="17"/>
    </row>
    <row r="127" spans="1:7" x14ac:dyDescent="0.2">
      <c r="A127" s="50">
        <v>110</v>
      </c>
      <c r="B127" s="20" t="s">
        <v>66</v>
      </c>
      <c r="C127" s="51" t="s">
        <v>388</v>
      </c>
      <c r="G127" s="17"/>
    </row>
    <row r="128" spans="1:7" x14ac:dyDescent="0.2">
      <c r="A128" s="50">
        <v>111</v>
      </c>
      <c r="B128" s="20" t="s">
        <v>67</v>
      </c>
      <c r="C128" s="51" t="s">
        <v>388</v>
      </c>
      <c r="G128" s="17"/>
    </row>
    <row r="129" spans="1:7" x14ac:dyDescent="0.2">
      <c r="A129" s="50">
        <v>112</v>
      </c>
      <c r="B129" s="20" t="s">
        <v>68</v>
      </c>
      <c r="C129" s="51" t="s">
        <v>388</v>
      </c>
      <c r="G129" s="17"/>
    </row>
    <row r="130" spans="1:7" x14ac:dyDescent="0.2">
      <c r="A130" s="50">
        <v>113</v>
      </c>
      <c r="B130" s="20" t="s">
        <v>68</v>
      </c>
      <c r="C130" s="51" t="s">
        <v>388</v>
      </c>
      <c r="G130" s="17"/>
    </row>
    <row r="131" spans="1:7" x14ac:dyDescent="0.2">
      <c r="A131" s="50">
        <v>115</v>
      </c>
      <c r="B131" s="20" t="s">
        <v>68</v>
      </c>
      <c r="C131" s="51" t="s">
        <v>388</v>
      </c>
      <c r="G131" s="17"/>
    </row>
    <row r="132" spans="1:7" x14ac:dyDescent="0.2">
      <c r="A132" s="50">
        <v>116</v>
      </c>
      <c r="B132" s="20" t="s">
        <v>68</v>
      </c>
      <c r="C132" s="51" t="s">
        <v>388</v>
      </c>
      <c r="G132" s="17"/>
    </row>
    <row r="133" spans="1:7" x14ac:dyDescent="0.2">
      <c r="A133" s="50">
        <v>117</v>
      </c>
      <c r="B133" s="20" t="s">
        <v>68</v>
      </c>
      <c r="C133" s="51" t="s">
        <v>388</v>
      </c>
      <c r="G133" s="17"/>
    </row>
    <row r="134" spans="1:7" x14ac:dyDescent="0.2">
      <c r="A134" s="50">
        <v>118</v>
      </c>
      <c r="B134" s="20" t="s">
        <v>69</v>
      </c>
      <c r="C134" s="51" t="s">
        <v>388</v>
      </c>
      <c r="G134" s="17"/>
    </row>
    <row r="135" spans="1:7" x14ac:dyDescent="0.2">
      <c r="A135" s="50">
        <v>119</v>
      </c>
      <c r="B135" s="20" t="s">
        <v>69</v>
      </c>
      <c r="C135" s="51" t="s">
        <v>388</v>
      </c>
      <c r="G135" s="17"/>
    </row>
    <row r="136" spans="1:7" x14ac:dyDescent="0.2">
      <c r="A136" s="50">
        <v>120</v>
      </c>
      <c r="B136" s="20" t="s">
        <v>42</v>
      </c>
      <c r="C136" s="51" t="s">
        <v>388</v>
      </c>
      <c r="G136" s="17"/>
    </row>
    <row r="137" spans="1:7" x14ac:dyDescent="0.2">
      <c r="A137" s="50">
        <v>121</v>
      </c>
      <c r="B137" s="20" t="s">
        <v>70</v>
      </c>
      <c r="C137" s="51" t="s">
        <v>395</v>
      </c>
      <c r="G137" s="17"/>
    </row>
    <row r="138" spans="1:7" x14ac:dyDescent="0.2">
      <c r="A138" s="50">
        <v>122</v>
      </c>
      <c r="B138" s="20" t="s">
        <v>71</v>
      </c>
      <c r="C138" s="51" t="s">
        <v>395</v>
      </c>
      <c r="G138" s="17"/>
    </row>
    <row r="139" spans="1:7" x14ac:dyDescent="0.2">
      <c r="A139" s="50">
        <v>123</v>
      </c>
      <c r="B139" s="20" t="s">
        <v>72</v>
      </c>
      <c r="C139" s="51" t="s">
        <v>395</v>
      </c>
      <c r="G139" s="17"/>
    </row>
    <row r="140" spans="1:7" x14ac:dyDescent="0.2">
      <c r="A140" s="50">
        <v>124</v>
      </c>
      <c r="B140" s="20" t="s">
        <v>72</v>
      </c>
      <c r="C140" s="51" t="s">
        <v>395</v>
      </c>
      <c r="G140" s="17"/>
    </row>
    <row r="141" spans="1:7" x14ac:dyDescent="0.2">
      <c r="A141" s="50">
        <v>125</v>
      </c>
      <c r="B141" s="20" t="s">
        <v>72</v>
      </c>
      <c r="C141" s="51" t="s">
        <v>395</v>
      </c>
      <c r="G141" s="17"/>
    </row>
    <row r="142" spans="1:7" x14ac:dyDescent="0.2">
      <c r="A142" s="50">
        <v>126</v>
      </c>
      <c r="B142" s="20" t="s">
        <v>73</v>
      </c>
      <c r="C142" s="51" t="s">
        <v>395</v>
      </c>
      <c r="G142" s="17"/>
    </row>
    <row r="143" spans="1:7" x14ac:dyDescent="0.2">
      <c r="A143" s="50">
        <v>127</v>
      </c>
      <c r="B143" s="20" t="s">
        <v>74</v>
      </c>
      <c r="C143" s="51" t="s">
        <v>395</v>
      </c>
      <c r="G143" s="17"/>
    </row>
    <row r="144" spans="1:7" x14ac:dyDescent="0.2">
      <c r="A144" s="50">
        <v>128</v>
      </c>
      <c r="B144" s="20" t="s">
        <v>75</v>
      </c>
      <c r="C144" s="51" t="s">
        <v>395</v>
      </c>
      <c r="G144" s="17"/>
    </row>
    <row r="145" spans="1:7" x14ac:dyDescent="0.2">
      <c r="A145" s="50">
        <v>129</v>
      </c>
      <c r="B145" s="20" t="s">
        <v>74</v>
      </c>
      <c r="C145" s="51" t="s">
        <v>395</v>
      </c>
      <c r="G145" s="17"/>
    </row>
    <row r="146" spans="1:7" x14ac:dyDescent="0.2">
      <c r="A146" s="50">
        <v>130</v>
      </c>
      <c r="B146" s="20" t="s">
        <v>76</v>
      </c>
      <c r="C146" s="51" t="s">
        <v>395</v>
      </c>
      <c r="G146" s="17"/>
    </row>
    <row r="147" spans="1:7" x14ac:dyDescent="0.2">
      <c r="A147" s="50">
        <v>131</v>
      </c>
      <c r="B147" s="20" t="s">
        <v>76</v>
      </c>
      <c r="C147" s="51" t="s">
        <v>395</v>
      </c>
      <c r="G147" s="17"/>
    </row>
    <row r="148" spans="1:7" x14ac:dyDescent="0.2">
      <c r="A148" s="50">
        <v>132</v>
      </c>
      <c r="B148" s="20" t="s">
        <v>77</v>
      </c>
      <c r="C148" s="51" t="s">
        <v>395</v>
      </c>
      <c r="G148" s="17"/>
    </row>
    <row r="149" spans="1:7" x14ac:dyDescent="0.2">
      <c r="A149" s="50">
        <v>133</v>
      </c>
      <c r="B149" s="20" t="s">
        <v>77</v>
      </c>
      <c r="C149" s="51" t="s">
        <v>395</v>
      </c>
      <c r="G149" s="17"/>
    </row>
    <row r="150" spans="1:7" x14ac:dyDescent="0.2">
      <c r="A150" s="50">
        <v>134</v>
      </c>
      <c r="B150" s="20" t="s">
        <v>77</v>
      </c>
      <c r="C150" s="51" t="s">
        <v>395</v>
      </c>
      <c r="G150" s="17"/>
    </row>
    <row r="151" spans="1:7" x14ac:dyDescent="0.2">
      <c r="A151" s="50">
        <v>135</v>
      </c>
      <c r="B151" s="20" t="s">
        <v>77</v>
      </c>
      <c r="C151" s="51" t="s">
        <v>395</v>
      </c>
      <c r="G151" s="17"/>
    </row>
    <row r="152" spans="1:7" x14ac:dyDescent="0.2">
      <c r="A152" s="50">
        <v>136</v>
      </c>
      <c r="B152" s="20" t="s">
        <v>77</v>
      </c>
      <c r="C152" s="51" t="s">
        <v>395</v>
      </c>
      <c r="G152" s="17"/>
    </row>
    <row r="153" spans="1:7" x14ac:dyDescent="0.2">
      <c r="A153" s="50">
        <v>137</v>
      </c>
      <c r="B153" s="20" t="s">
        <v>77</v>
      </c>
      <c r="C153" s="51" t="s">
        <v>395</v>
      </c>
      <c r="G153" s="17"/>
    </row>
    <row r="154" spans="1:7" x14ac:dyDescent="0.2">
      <c r="A154" s="50">
        <v>138</v>
      </c>
      <c r="B154" s="20" t="s">
        <v>77</v>
      </c>
      <c r="C154" s="51" t="s">
        <v>395</v>
      </c>
      <c r="G154" s="17"/>
    </row>
    <row r="155" spans="1:7" x14ac:dyDescent="0.2">
      <c r="A155" s="50">
        <v>140</v>
      </c>
      <c r="B155" s="20" t="s">
        <v>61</v>
      </c>
      <c r="C155" s="51" t="s">
        <v>395</v>
      </c>
      <c r="G155" s="17"/>
    </row>
    <row r="156" spans="1:7" x14ac:dyDescent="0.2">
      <c r="A156" s="50">
        <v>141</v>
      </c>
      <c r="B156" s="20" t="s">
        <v>78</v>
      </c>
      <c r="C156" s="51" t="s">
        <v>395</v>
      </c>
      <c r="G156" s="17"/>
    </row>
    <row r="157" spans="1:7" x14ac:dyDescent="0.2">
      <c r="A157" s="50">
        <v>142</v>
      </c>
      <c r="B157" s="20" t="s">
        <v>78</v>
      </c>
      <c r="C157" s="51" t="s">
        <v>395</v>
      </c>
      <c r="G157" s="17"/>
    </row>
    <row r="158" spans="1:7" x14ac:dyDescent="0.2">
      <c r="A158" s="50">
        <v>143</v>
      </c>
      <c r="B158" s="20" t="s">
        <v>64</v>
      </c>
      <c r="C158" s="51" t="s">
        <v>388</v>
      </c>
      <c r="G158" s="17"/>
    </row>
    <row r="159" spans="1:7" x14ac:dyDescent="0.2">
      <c r="A159" s="50">
        <v>144</v>
      </c>
      <c r="B159" s="20" t="s">
        <v>79</v>
      </c>
      <c r="C159" s="51" t="s">
        <v>395</v>
      </c>
      <c r="G159" s="17"/>
    </row>
    <row r="160" spans="1:7" x14ac:dyDescent="0.2">
      <c r="A160" s="50">
        <v>145</v>
      </c>
      <c r="B160" s="20" t="s">
        <v>79</v>
      </c>
      <c r="C160" s="51" t="s">
        <v>395</v>
      </c>
      <c r="G160" s="17"/>
    </row>
    <row r="161" spans="1:7" x14ac:dyDescent="0.2">
      <c r="A161" s="50">
        <v>146</v>
      </c>
      <c r="B161" s="20" t="s">
        <v>79</v>
      </c>
      <c r="C161" s="51" t="s">
        <v>395</v>
      </c>
      <c r="G161" s="17"/>
    </row>
    <row r="162" spans="1:7" x14ac:dyDescent="0.2">
      <c r="A162" s="50">
        <v>147</v>
      </c>
      <c r="B162" s="20" t="s">
        <v>79</v>
      </c>
      <c r="C162" s="51" t="s">
        <v>395</v>
      </c>
      <c r="G162" s="17"/>
    </row>
    <row r="163" spans="1:7" x14ac:dyDescent="0.2">
      <c r="A163" s="50">
        <v>148</v>
      </c>
      <c r="B163" s="20" t="s">
        <v>80</v>
      </c>
      <c r="C163" s="51" t="s">
        <v>388</v>
      </c>
      <c r="G163" s="17"/>
    </row>
    <row r="164" spans="1:7" x14ac:dyDescent="0.2">
      <c r="A164" s="50">
        <v>149</v>
      </c>
      <c r="B164" s="20" t="s">
        <v>81</v>
      </c>
      <c r="C164" s="51" t="s">
        <v>395</v>
      </c>
      <c r="G164" s="17"/>
    </row>
    <row r="165" spans="1:7" x14ac:dyDescent="0.2">
      <c r="A165" s="50">
        <v>150</v>
      </c>
      <c r="B165" s="20" t="s">
        <v>73</v>
      </c>
      <c r="C165" s="51" t="s">
        <v>395</v>
      </c>
      <c r="G165" s="17"/>
    </row>
    <row r="166" spans="1:7" x14ac:dyDescent="0.2">
      <c r="A166" s="50">
        <v>151</v>
      </c>
      <c r="B166" s="20" t="s">
        <v>73</v>
      </c>
      <c r="C166" s="51" t="s">
        <v>395</v>
      </c>
      <c r="G166" s="17"/>
    </row>
    <row r="167" spans="1:7" x14ac:dyDescent="0.2">
      <c r="A167" s="50">
        <v>152</v>
      </c>
      <c r="B167" s="20" t="s">
        <v>73</v>
      </c>
      <c r="C167" s="51" t="s">
        <v>395</v>
      </c>
      <c r="G167" s="17"/>
    </row>
    <row r="168" spans="1:7" x14ac:dyDescent="0.2">
      <c r="A168" s="50">
        <v>153</v>
      </c>
      <c r="B168" s="20" t="s">
        <v>73</v>
      </c>
      <c r="C168" s="51" t="s">
        <v>395</v>
      </c>
      <c r="G168" s="17"/>
    </row>
    <row r="169" spans="1:7" x14ac:dyDescent="0.2">
      <c r="A169" s="50">
        <v>154</v>
      </c>
      <c r="B169" s="20" t="s">
        <v>73</v>
      </c>
      <c r="C169" s="51" t="s">
        <v>395</v>
      </c>
      <c r="G169" s="17"/>
    </row>
    <row r="170" spans="1:7" x14ac:dyDescent="0.2">
      <c r="A170" s="50">
        <v>155</v>
      </c>
      <c r="B170" s="20" t="s">
        <v>61</v>
      </c>
      <c r="C170" s="51" t="s">
        <v>395</v>
      </c>
      <c r="G170" s="17"/>
    </row>
    <row r="171" spans="1:7" x14ac:dyDescent="0.2">
      <c r="A171" s="50">
        <v>156</v>
      </c>
      <c r="B171" s="20" t="s">
        <v>73</v>
      </c>
      <c r="C171" s="51" t="s">
        <v>395</v>
      </c>
      <c r="G171" s="17"/>
    </row>
    <row r="172" spans="1:7" x14ac:dyDescent="0.2">
      <c r="A172" s="50">
        <v>157</v>
      </c>
      <c r="B172" s="20" t="s">
        <v>73</v>
      </c>
      <c r="C172" s="51" t="s">
        <v>395</v>
      </c>
      <c r="G172" s="17"/>
    </row>
    <row r="173" spans="1:7" x14ac:dyDescent="0.2">
      <c r="A173" s="50">
        <v>158</v>
      </c>
      <c r="B173" s="20" t="s">
        <v>73</v>
      </c>
      <c r="C173" s="51" t="s">
        <v>395</v>
      </c>
      <c r="G173" s="17"/>
    </row>
    <row r="174" spans="1:7" x14ac:dyDescent="0.2">
      <c r="A174" s="50">
        <v>159</v>
      </c>
      <c r="B174" s="20" t="s">
        <v>49</v>
      </c>
      <c r="C174" s="51" t="s">
        <v>388</v>
      </c>
      <c r="G174" s="17"/>
    </row>
    <row r="175" spans="1:7" x14ac:dyDescent="0.2">
      <c r="A175" s="50">
        <v>160</v>
      </c>
      <c r="B175" s="20" t="s">
        <v>73</v>
      </c>
      <c r="C175" s="51" t="s">
        <v>395</v>
      </c>
      <c r="G175" s="17"/>
    </row>
    <row r="176" spans="1:7" x14ac:dyDescent="0.2">
      <c r="A176" s="50">
        <v>161</v>
      </c>
      <c r="B176" s="20" t="s">
        <v>73</v>
      </c>
      <c r="C176" s="51" t="s">
        <v>395</v>
      </c>
      <c r="G176" s="17"/>
    </row>
    <row r="177" spans="1:7" x14ac:dyDescent="0.2">
      <c r="A177" s="50">
        <v>162</v>
      </c>
      <c r="B177" s="20" t="s">
        <v>73</v>
      </c>
      <c r="C177" s="51" t="s">
        <v>395</v>
      </c>
      <c r="G177" s="17"/>
    </row>
    <row r="178" spans="1:7" x14ac:dyDescent="0.2">
      <c r="A178" s="50">
        <v>163</v>
      </c>
      <c r="B178" s="20" t="s">
        <v>73</v>
      </c>
      <c r="C178" s="51" t="s">
        <v>395</v>
      </c>
      <c r="G178" s="17"/>
    </row>
    <row r="179" spans="1:7" x14ac:dyDescent="0.2">
      <c r="A179" s="50">
        <v>164</v>
      </c>
      <c r="B179" s="20" t="s">
        <v>73</v>
      </c>
      <c r="C179" s="51" t="s">
        <v>395</v>
      </c>
      <c r="G179" s="17"/>
    </row>
    <row r="180" spans="1:7" x14ac:dyDescent="0.2">
      <c r="A180" s="50">
        <v>165</v>
      </c>
      <c r="B180" s="20" t="s">
        <v>73</v>
      </c>
      <c r="C180" s="51" t="s">
        <v>395</v>
      </c>
      <c r="G180" s="17"/>
    </row>
    <row r="181" spans="1:7" x14ac:dyDescent="0.2">
      <c r="A181" s="50">
        <v>166</v>
      </c>
      <c r="B181" s="20" t="s">
        <v>73</v>
      </c>
      <c r="C181" s="51" t="s">
        <v>395</v>
      </c>
      <c r="G181" s="17"/>
    </row>
    <row r="182" spans="1:7" x14ac:dyDescent="0.2">
      <c r="A182" s="50">
        <v>167</v>
      </c>
      <c r="B182" s="20" t="s">
        <v>73</v>
      </c>
      <c r="C182" s="51" t="s">
        <v>395</v>
      </c>
      <c r="G182" s="17"/>
    </row>
    <row r="183" spans="1:7" x14ac:dyDescent="0.2">
      <c r="A183" s="50">
        <v>168</v>
      </c>
      <c r="B183" s="20" t="s">
        <v>73</v>
      </c>
      <c r="C183" s="51" t="s">
        <v>395</v>
      </c>
      <c r="G183" s="17"/>
    </row>
    <row r="184" spans="1:7" x14ac:dyDescent="0.2">
      <c r="A184" s="50">
        <v>169</v>
      </c>
      <c r="B184" s="20" t="s">
        <v>73</v>
      </c>
      <c r="C184" s="51" t="s">
        <v>395</v>
      </c>
      <c r="G184" s="17"/>
    </row>
    <row r="185" spans="1:7" x14ac:dyDescent="0.2">
      <c r="A185" s="50">
        <v>170</v>
      </c>
      <c r="B185" s="20" t="s">
        <v>73</v>
      </c>
      <c r="C185" s="51" t="s">
        <v>395</v>
      </c>
      <c r="G185" s="17"/>
    </row>
    <row r="186" spans="1:7" x14ac:dyDescent="0.2">
      <c r="A186" s="50">
        <v>171</v>
      </c>
      <c r="B186" s="20" t="s">
        <v>73</v>
      </c>
      <c r="C186" s="51" t="s">
        <v>395</v>
      </c>
      <c r="G186" s="17"/>
    </row>
    <row r="187" spans="1:7" x14ac:dyDescent="0.2">
      <c r="A187" s="50">
        <v>172</v>
      </c>
      <c r="B187" s="20" t="s">
        <v>73</v>
      </c>
      <c r="C187" s="51" t="s">
        <v>395</v>
      </c>
      <c r="G187" s="17"/>
    </row>
    <row r="188" spans="1:7" x14ac:dyDescent="0.2">
      <c r="A188" s="50">
        <v>173</v>
      </c>
      <c r="B188" s="20" t="s">
        <v>73</v>
      </c>
      <c r="C188" s="51" t="s">
        <v>395</v>
      </c>
      <c r="G188" s="17"/>
    </row>
    <row r="189" spans="1:7" x14ac:dyDescent="0.2">
      <c r="A189" s="50">
        <v>174</v>
      </c>
      <c r="B189" s="20" t="s">
        <v>73</v>
      </c>
      <c r="C189" s="51" t="s">
        <v>395</v>
      </c>
      <c r="G189" s="17"/>
    </row>
    <row r="190" spans="1:7" x14ac:dyDescent="0.2">
      <c r="A190" s="50">
        <v>175</v>
      </c>
      <c r="B190" s="20" t="s">
        <v>73</v>
      </c>
      <c r="C190" s="51" t="s">
        <v>395</v>
      </c>
      <c r="G190" s="17"/>
    </row>
    <row r="191" spans="1:7" x14ac:dyDescent="0.2">
      <c r="A191" s="50">
        <v>176</v>
      </c>
      <c r="B191" s="20" t="s">
        <v>73</v>
      </c>
      <c r="C191" s="51" t="s">
        <v>395</v>
      </c>
      <c r="G191" s="17"/>
    </row>
    <row r="192" spans="1:7" x14ac:dyDescent="0.2">
      <c r="A192" s="50">
        <v>177</v>
      </c>
      <c r="B192" s="20" t="s">
        <v>73</v>
      </c>
      <c r="C192" s="51" t="s">
        <v>395</v>
      </c>
      <c r="G192" s="17"/>
    </row>
    <row r="193" spans="1:7" x14ac:dyDescent="0.2">
      <c r="A193" s="50">
        <v>178</v>
      </c>
      <c r="B193" s="20" t="s">
        <v>82</v>
      </c>
      <c r="C193" s="51" t="s">
        <v>395</v>
      </c>
      <c r="G193" s="17"/>
    </row>
    <row r="194" spans="1:7" x14ac:dyDescent="0.2">
      <c r="A194" s="50">
        <v>179</v>
      </c>
      <c r="B194" s="20" t="s">
        <v>73</v>
      </c>
      <c r="C194" s="51" t="s">
        <v>395</v>
      </c>
    </row>
    <row r="195" spans="1:7" x14ac:dyDescent="0.2">
      <c r="A195" s="50">
        <v>180</v>
      </c>
      <c r="B195" s="20" t="s">
        <v>73</v>
      </c>
      <c r="C195" s="51" t="s">
        <v>395</v>
      </c>
    </row>
    <row r="196" spans="1:7" x14ac:dyDescent="0.2">
      <c r="A196" s="50">
        <v>181</v>
      </c>
      <c r="B196" s="20" t="s">
        <v>73</v>
      </c>
      <c r="C196" s="51" t="s">
        <v>395</v>
      </c>
    </row>
    <row r="197" spans="1:7" x14ac:dyDescent="0.2">
      <c r="A197" s="50">
        <v>182</v>
      </c>
      <c r="B197" s="20" t="s">
        <v>73</v>
      </c>
      <c r="C197" s="51" t="s">
        <v>395</v>
      </c>
    </row>
    <row r="198" spans="1:7" x14ac:dyDescent="0.2">
      <c r="A198" s="50">
        <v>183</v>
      </c>
      <c r="B198" s="20" t="s">
        <v>73</v>
      </c>
      <c r="C198" s="51" t="s">
        <v>395</v>
      </c>
    </row>
    <row r="199" spans="1:7" x14ac:dyDescent="0.2">
      <c r="A199" s="50">
        <v>184</v>
      </c>
      <c r="B199" s="20" t="s">
        <v>73</v>
      </c>
      <c r="C199" s="51" t="s">
        <v>395</v>
      </c>
    </row>
    <row r="200" spans="1:7" x14ac:dyDescent="0.2">
      <c r="A200" s="50">
        <v>185</v>
      </c>
      <c r="B200" s="20" t="s">
        <v>73</v>
      </c>
      <c r="C200" s="51" t="s">
        <v>395</v>
      </c>
    </row>
    <row r="201" spans="1:7" x14ac:dyDescent="0.2">
      <c r="A201" s="50">
        <v>186</v>
      </c>
      <c r="B201" s="20" t="s">
        <v>73</v>
      </c>
      <c r="C201" s="51" t="s">
        <v>395</v>
      </c>
    </row>
    <row r="202" spans="1:7" x14ac:dyDescent="0.2">
      <c r="A202" s="50">
        <v>187</v>
      </c>
      <c r="B202" s="20" t="s">
        <v>73</v>
      </c>
      <c r="C202" s="51" t="s">
        <v>395</v>
      </c>
    </row>
    <row r="203" spans="1:7" x14ac:dyDescent="0.2">
      <c r="A203" s="50">
        <v>188</v>
      </c>
      <c r="B203" s="20" t="s">
        <v>73</v>
      </c>
      <c r="C203" s="51" t="s">
        <v>395</v>
      </c>
    </row>
    <row r="204" spans="1:7" x14ac:dyDescent="0.2">
      <c r="A204" s="50">
        <v>189</v>
      </c>
      <c r="B204" s="20" t="s">
        <v>73</v>
      </c>
      <c r="C204" s="51" t="s">
        <v>395</v>
      </c>
    </row>
    <row r="205" spans="1:7" x14ac:dyDescent="0.2">
      <c r="A205" s="50">
        <v>190</v>
      </c>
      <c r="B205" s="20" t="s">
        <v>73</v>
      </c>
      <c r="C205" s="51" t="s">
        <v>395</v>
      </c>
    </row>
    <row r="206" spans="1:7" x14ac:dyDescent="0.2">
      <c r="A206" s="50">
        <v>191</v>
      </c>
      <c r="B206" s="20" t="s">
        <v>73</v>
      </c>
      <c r="C206" s="51" t="s">
        <v>395</v>
      </c>
    </row>
    <row r="207" spans="1:7" x14ac:dyDescent="0.2">
      <c r="A207" s="50">
        <v>192</v>
      </c>
      <c r="B207" s="20" t="s">
        <v>73</v>
      </c>
      <c r="C207" s="51" t="s">
        <v>395</v>
      </c>
    </row>
    <row r="208" spans="1:7" x14ac:dyDescent="0.2">
      <c r="A208" s="50">
        <v>193</v>
      </c>
      <c r="B208" s="20" t="s">
        <v>73</v>
      </c>
      <c r="C208" s="51" t="s">
        <v>395</v>
      </c>
    </row>
    <row r="209" spans="1:3" x14ac:dyDescent="0.2">
      <c r="A209" s="50">
        <v>194</v>
      </c>
      <c r="B209" s="20" t="s">
        <v>73</v>
      </c>
      <c r="C209" s="51" t="s">
        <v>395</v>
      </c>
    </row>
    <row r="210" spans="1:3" x14ac:dyDescent="0.2">
      <c r="A210" s="50">
        <v>195</v>
      </c>
      <c r="B210" s="20" t="s">
        <v>73</v>
      </c>
      <c r="C210" s="51" t="s">
        <v>395</v>
      </c>
    </row>
    <row r="211" spans="1:3" x14ac:dyDescent="0.2">
      <c r="A211" s="50">
        <v>196</v>
      </c>
      <c r="B211" s="20" t="s">
        <v>73</v>
      </c>
      <c r="C211" s="51" t="s">
        <v>395</v>
      </c>
    </row>
    <row r="212" spans="1:3" x14ac:dyDescent="0.2">
      <c r="A212" s="50">
        <v>197</v>
      </c>
      <c r="B212" s="20" t="s">
        <v>73</v>
      </c>
      <c r="C212" s="51" t="s">
        <v>395</v>
      </c>
    </row>
    <row r="213" spans="1:3" x14ac:dyDescent="0.2">
      <c r="A213" s="50">
        <v>198</v>
      </c>
      <c r="B213" s="20" t="s">
        <v>73</v>
      </c>
      <c r="C213" s="51" t="s">
        <v>395</v>
      </c>
    </row>
    <row r="214" spans="1:3" x14ac:dyDescent="0.2">
      <c r="A214" s="50">
        <v>199</v>
      </c>
      <c r="B214" s="20" t="s">
        <v>73</v>
      </c>
      <c r="C214" s="51" t="s">
        <v>395</v>
      </c>
    </row>
    <row r="215" spans="1:3" x14ac:dyDescent="0.2">
      <c r="A215" s="50">
        <v>201</v>
      </c>
      <c r="B215" s="20" t="s">
        <v>73</v>
      </c>
      <c r="C215" s="51" t="s">
        <v>395</v>
      </c>
    </row>
    <row r="216" spans="1:3" x14ac:dyDescent="0.2">
      <c r="A216" s="50">
        <v>202</v>
      </c>
      <c r="B216" s="20" t="s">
        <v>73</v>
      </c>
      <c r="C216" s="51" t="s">
        <v>395</v>
      </c>
    </row>
    <row r="217" spans="1:3" x14ac:dyDescent="0.2">
      <c r="A217" s="50">
        <v>203</v>
      </c>
      <c r="B217" s="20" t="s">
        <v>73</v>
      </c>
      <c r="C217" s="51" t="s">
        <v>395</v>
      </c>
    </row>
    <row r="218" spans="1:3" x14ac:dyDescent="0.2">
      <c r="A218" s="50">
        <v>204</v>
      </c>
      <c r="B218" s="20" t="s">
        <v>73</v>
      </c>
      <c r="C218" s="51" t="s">
        <v>395</v>
      </c>
    </row>
    <row r="219" spans="1:3" x14ac:dyDescent="0.2">
      <c r="A219" s="50">
        <v>205</v>
      </c>
      <c r="B219" s="20" t="s">
        <v>73</v>
      </c>
      <c r="C219" s="51" t="s">
        <v>395</v>
      </c>
    </row>
    <row r="220" spans="1:3" x14ac:dyDescent="0.2">
      <c r="A220" s="50">
        <v>206</v>
      </c>
      <c r="B220" s="20" t="s">
        <v>73</v>
      </c>
      <c r="C220" s="51" t="s">
        <v>395</v>
      </c>
    </row>
    <row r="221" spans="1:3" x14ac:dyDescent="0.2">
      <c r="A221" s="50">
        <v>207</v>
      </c>
      <c r="B221" s="20" t="s">
        <v>73</v>
      </c>
      <c r="C221" s="51" t="s">
        <v>395</v>
      </c>
    </row>
    <row r="222" spans="1:3" x14ac:dyDescent="0.2">
      <c r="A222" s="50">
        <v>208</v>
      </c>
      <c r="B222" s="20" t="s">
        <v>73</v>
      </c>
      <c r="C222" s="51" t="s">
        <v>395</v>
      </c>
    </row>
    <row r="223" spans="1:3" x14ac:dyDescent="0.2">
      <c r="A223" s="50">
        <v>209</v>
      </c>
      <c r="B223" s="20" t="s">
        <v>73</v>
      </c>
      <c r="C223" s="51" t="s">
        <v>395</v>
      </c>
    </row>
    <row r="224" spans="1:3" x14ac:dyDescent="0.2">
      <c r="A224" s="50">
        <v>210</v>
      </c>
      <c r="B224" s="20" t="s">
        <v>73</v>
      </c>
      <c r="C224" s="51" t="s">
        <v>395</v>
      </c>
    </row>
    <row r="225" spans="1:3" x14ac:dyDescent="0.2">
      <c r="A225" s="50">
        <v>211</v>
      </c>
      <c r="B225" s="20" t="s">
        <v>73</v>
      </c>
      <c r="C225" s="51" t="s">
        <v>395</v>
      </c>
    </row>
    <row r="226" spans="1:3" x14ac:dyDescent="0.2">
      <c r="A226" s="50">
        <v>212</v>
      </c>
      <c r="B226" s="20" t="s">
        <v>73</v>
      </c>
      <c r="C226" s="51" t="s">
        <v>395</v>
      </c>
    </row>
    <row r="227" spans="1:3" x14ac:dyDescent="0.2">
      <c r="A227" s="50">
        <v>213</v>
      </c>
      <c r="B227" s="20" t="s">
        <v>73</v>
      </c>
      <c r="C227" s="51" t="s">
        <v>395</v>
      </c>
    </row>
    <row r="228" spans="1:3" x14ac:dyDescent="0.2">
      <c r="A228" s="50">
        <v>214</v>
      </c>
      <c r="B228" s="20" t="s">
        <v>73</v>
      </c>
      <c r="C228" s="51" t="s">
        <v>395</v>
      </c>
    </row>
    <row r="229" spans="1:3" x14ac:dyDescent="0.2">
      <c r="A229" s="50">
        <v>215</v>
      </c>
      <c r="B229" s="20" t="s">
        <v>73</v>
      </c>
      <c r="C229" s="51" t="s">
        <v>395</v>
      </c>
    </row>
    <row r="230" spans="1:3" x14ac:dyDescent="0.2">
      <c r="A230" s="50">
        <v>216</v>
      </c>
      <c r="B230" s="20" t="s">
        <v>73</v>
      </c>
      <c r="C230" s="51" t="s">
        <v>395</v>
      </c>
    </row>
    <row r="231" spans="1:3" x14ac:dyDescent="0.2">
      <c r="A231" s="50">
        <v>217</v>
      </c>
      <c r="B231" s="20" t="s">
        <v>73</v>
      </c>
      <c r="C231" s="51" t="s">
        <v>395</v>
      </c>
    </row>
    <row r="232" spans="1:3" x14ac:dyDescent="0.2">
      <c r="A232" s="50">
        <v>218</v>
      </c>
      <c r="B232" s="20" t="s">
        <v>73</v>
      </c>
      <c r="C232" s="51" t="s">
        <v>395</v>
      </c>
    </row>
    <row r="233" spans="1:3" x14ac:dyDescent="0.2">
      <c r="A233" s="50">
        <v>219</v>
      </c>
      <c r="B233" s="20" t="s">
        <v>73</v>
      </c>
      <c r="C233" s="51" t="s">
        <v>395</v>
      </c>
    </row>
    <row r="234" spans="1:3" x14ac:dyDescent="0.2">
      <c r="A234" s="50">
        <v>220</v>
      </c>
      <c r="B234" s="20" t="s">
        <v>73</v>
      </c>
      <c r="C234" s="51" t="s">
        <v>395</v>
      </c>
    </row>
    <row r="235" spans="1:3" x14ac:dyDescent="0.2">
      <c r="A235" s="50">
        <v>221</v>
      </c>
      <c r="B235" s="20" t="s">
        <v>73</v>
      </c>
      <c r="C235" s="51" t="s">
        <v>395</v>
      </c>
    </row>
    <row r="236" spans="1:3" x14ac:dyDescent="0.2">
      <c r="A236" s="50">
        <v>222</v>
      </c>
      <c r="B236" s="20" t="s">
        <v>73</v>
      </c>
      <c r="C236" s="51" t="s">
        <v>395</v>
      </c>
    </row>
    <row r="237" spans="1:3" x14ac:dyDescent="0.2">
      <c r="A237" s="50">
        <v>223</v>
      </c>
      <c r="B237" s="20" t="s">
        <v>73</v>
      </c>
      <c r="C237" s="51" t="s">
        <v>395</v>
      </c>
    </row>
    <row r="238" spans="1:3" x14ac:dyDescent="0.2">
      <c r="A238" s="50">
        <v>224</v>
      </c>
      <c r="B238" s="20" t="s">
        <v>73</v>
      </c>
      <c r="C238" s="51" t="s">
        <v>395</v>
      </c>
    </row>
    <row r="239" spans="1:3" x14ac:dyDescent="0.2">
      <c r="A239" s="50">
        <v>225</v>
      </c>
      <c r="B239" s="20" t="s">
        <v>73</v>
      </c>
      <c r="C239" s="51" t="s">
        <v>395</v>
      </c>
    </row>
    <row r="240" spans="1:3" x14ac:dyDescent="0.2">
      <c r="A240" s="50">
        <v>226</v>
      </c>
      <c r="B240" s="20" t="s">
        <v>73</v>
      </c>
      <c r="C240" s="51" t="s">
        <v>395</v>
      </c>
    </row>
    <row r="241" spans="1:3" x14ac:dyDescent="0.2">
      <c r="A241" s="50">
        <v>227</v>
      </c>
      <c r="B241" s="20" t="s">
        <v>73</v>
      </c>
      <c r="C241" s="51" t="s">
        <v>395</v>
      </c>
    </row>
    <row r="242" spans="1:3" x14ac:dyDescent="0.2">
      <c r="A242" s="50">
        <v>228</v>
      </c>
      <c r="B242" s="20" t="s">
        <v>83</v>
      </c>
      <c r="C242" s="51" t="s">
        <v>388</v>
      </c>
    </row>
    <row r="243" spans="1:3" x14ac:dyDescent="0.2">
      <c r="A243" s="50">
        <v>229</v>
      </c>
      <c r="B243" s="20" t="s">
        <v>83</v>
      </c>
      <c r="C243" s="51" t="s">
        <v>388</v>
      </c>
    </row>
    <row r="244" spans="1:3" x14ac:dyDescent="0.2">
      <c r="A244" s="50">
        <v>230</v>
      </c>
      <c r="B244" s="20" t="s">
        <v>73</v>
      </c>
      <c r="C244" s="51" t="s">
        <v>388</v>
      </c>
    </row>
    <row r="245" spans="1:3" x14ac:dyDescent="0.2">
      <c r="A245" s="50">
        <v>231</v>
      </c>
      <c r="B245" s="20" t="s">
        <v>61</v>
      </c>
      <c r="C245" s="51" t="s">
        <v>395</v>
      </c>
    </row>
    <row r="246" spans="1:3" x14ac:dyDescent="0.2">
      <c r="A246" s="50">
        <v>233</v>
      </c>
      <c r="B246" s="20" t="s">
        <v>61</v>
      </c>
      <c r="C246" s="51" t="s">
        <v>395</v>
      </c>
    </row>
    <row r="247" spans="1:3" x14ac:dyDescent="0.2">
      <c r="A247" s="50">
        <v>234</v>
      </c>
      <c r="B247" s="20" t="s">
        <v>61</v>
      </c>
      <c r="C247" s="51" t="s">
        <v>395</v>
      </c>
    </row>
    <row r="248" spans="1:3" x14ac:dyDescent="0.2">
      <c r="A248" s="50">
        <v>235</v>
      </c>
      <c r="B248" s="20" t="s">
        <v>61</v>
      </c>
      <c r="C248" s="51" t="s">
        <v>395</v>
      </c>
    </row>
    <row r="249" spans="1:3" x14ac:dyDescent="0.2">
      <c r="A249" s="50">
        <v>236</v>
      </c>
      <c r="B249" s="20" t="s">
        <v>61</v>
      </c>
      <c r="C249" s="51" t="s">
        <v>395</v>
      </c>
    </row>
    <row r="250" spans="1:3" x14ac:dyDescent="0.2">
      <c r="A250" s="50">
        <v>237</v>
      </c>
      <c r="B250" s="20" t="s">
        <v>61</v>
      </c>
      <c r="C250" s="51" t="s">
        <v>395</v>
      </c>
    </row>
    <row r="251" spans="1:3" x14ac:dyDescent="0.2">
      <c r="A251" s="50">
        <v>238</v>
      </c>
      <c r="B251" s="20" t="s">
        <v>73</v>
      </c>
      <c r="C251" s="51" t="s">
        <v>395</v>
      </c>
    </row>
    <row r="252" spans="1:3" x14ac:dyDescent="0.2">
      <c r="A252" s="50">
        <v>241</v>
      </c>
      <c r="B252" s="20" t="s">
        <v>84</v>
      </c>
      <c r="C252" s="51" t="s">
        <v>395</v>
      </c>
    </row>
    <row r="253" spans="1:3" x14ac:dyDescent="0.2">
      <c r="A253" s="50">
        <v>242</v>
      </c>
      <c r="B253" s="20" t="s">
        <v>85</v>
      </c>
      <c r="C253" s="51" t="s">
        <v>395</v>
      </c>
    </row>
    <row r="254" spans="1:3" x14ac:dyDescent="0.2">
      <c r="A254" s="50">
        <v>243</v>
      </c>
      <c r="B254" s="20" t="s">
        <v>86</v>
      </c>
      <c r="C254" s="51" t="s">
        <v>395</v>
      </c>
    </row>
    <row r="255" spans="1:3" x14ac:dyDescent="0.2">
      <c r="A255" s="50">
        <v>244</v>
      </c>
      <c r="B255" s="20" t="s">
        <v>73</v>
      </c>
      <c r="C255" s="51" t="s">
        <v>395</v>
      </c>
    </row>
    <row r="256" spans="1:3" x14ac:dyDescent="0.2">
      <c r="A256" s="50">
        <v>245</v>
      </c>
      <c r="B256" s="20" t="s">
        <v>85</v>
      </c>
      <c r="C256" s="51" t="s">
        <v>395</v>
      </c>
    </row>
    <row r="257" spans="1:3" x14ac:dyDescent="0.2">
      <c r="A257" s="50">
        <v>246</v>
      </c>
      <c r="B257" s="20" t="s">
        <v>87</v>
      </c>
      <c r="C257" s="51" t="s">
        <v>395</v>
      </c>
    </row>
    <row r="258" spans="1:3" x14ac:dyDescent="0.2">
      <c r="A258" s="50">
        <v>247</v>
      </c>
      <c r="B258" s="20" t="s">
        <v>85</v>
      </c>
      <c r="C258" s="51" t="s">
        <v>395</v>
      </c>
    </row>
    <row r="259" spans="1:3" x14ac:dyDescent="0.2">
      <c r="A259" s="50">
        <v>248</v>
      </c>
      <c r="B259" s="20" t="s">
        <v>73</v>
      </c>
      <c r="C259" s="51" t="s">
        <v>395</v>
      </c>
    </row>
    <row r="260" spans="1:3" x14ac:dyDescent="0.2">
      <c r="A260" s="50">
        <v>249</v>
      </c>
      <c r="B260" s="20" t="s">
        <v>85</v>
      </c>
      <c r="C260" s="51" t="s">
        <v>395</v>
      </c>
    </row>
    <row r="261" spans="1:3" x14ac:dyDescent="0.2">
      <c r="A261" s="50">
        <v>250</v>
      </c>
      <c r="B261" s="20" t="s">
        <v>88</v>
      </c>
      <c r="C261" s="51" t="s">
        <v>388</v>
      </c>
    </row>
    <row r="262" spans="1:3" x14ac:dyDescent="0.2">
      <c r="A262" s="50">
        <v>251</v>
      </c>
      <c r="B262" s="20" t="s">
        <v>88</v>
      </c>
      <c r="C262" s="51" t="s">
        <v>388</v>
      </c>
    </row>
    <row r="263" spans="1:3" x14ac:dyDescent="0.2">
      <c r="A263" s="50">
        <v>252</v>
      </c>
      <c r="B263" s="20" t="s">
        <v>88</v>
      </c>
      <c r="C263" s="51" t="s">
        <v>388</v>
      </c>
    </row>
    <row r="264" spans="1:3" x14ac:dyDescent="0.2">
      <c r="A264" s="50">
        <v>253</v>
      </c>
      <c r="B264" s="20" t="s">
        <v>88</v>
      </c>
      <c r="C264" s="51" t="s">
        <v>388</v>
      </c>
    </row>
    <row r="265" spans="1:3" x14ac:dyDescent="0.2">
      <c r="A265" s="50">
        <v>254</v>
      </c>
      <c r="B265" s="20" t="s">
        <v>89</v>
      </c>
      <c r="C265" s="51" t="s">
        <v>395</v>
      </c>
    </row>
    <row r="266" spans="1:3" x14ac:dyDescent="0.2">
      <c r="A266" s="50">
        <v>255</v>
      </c>
      <c r="B266" s="20" t="s">
        <v>90</v>
      </c>
      <c r="C266" s="51" t="s">
        <v>395</v>
      </c>
    </row>
    <row r="267" spans="1:3" x14ac:dyDescent="0.2">
      <c r="A267" s="50">
        <v>257</v>
      </c>
      <c r="B267" s="20" t="s">
        <v>91</v>
      </c>
      <c r="C267" s="51" t="s">
        <v>395</v>
      </c>
    </row>
    <row r="268" spans="1:3" x14ac:dyDescent="0.2">
      <c r="A268" s="50">
        <v>258</v>
      </c>
      <c r="B268" s="20" t="s">
        <v>92</v>
      </c>
      <c r="C268" s="51" t="s">
        <v>395</v>
      </c>
    </row>
    <row r="269" spans="1:3" x14ac:dyDescent="0.2">
      <c r="A269" s="50">
        <v>259</v>
      </c>
      <c r="B269" s="20" t="s">
        <v>93</v>
      </c>
      <c r="C269" s="51" t="s">
        <v>395</v>
      </c>
    </row>
    <row r="270" spans="1:3" x14ac:dyDescent="0.2">
      <c r="A270" s="50">
        <v>260</v>
      </c>
      <c r="B270" s="20" t="s">
        <v>92</v>
      </c>
      <c r="C270" s="51" t="s">
        <v>395</v>
      </c>
    </row>
    <row r="271" spans="1:3" x14ac:dyDescent="0.2">
      <c r="A271" s="50">
        <v>261</v>
      </c>
      <c r="B271" s="20" t="s">
        <v>92</v>
      </c>
      <c r="C271" s="51" t="s">
        <v>395</v>
      </c>
    </row>
    <row r="272" spans="1:3" x14ac:dyDescent="0.2">
      <c r="A272" s="50">
        <v>262</v>
      </c>
      <c r="B272" s="20" t="s">
        <v>92</v>
      </c>
      <c r="C272" s="51" t="s">
        <v>395</v>
      </c>
    </row>
    <row r="273" spans="1:3" x14ac:dyDescent="0.2">
      <c r="A273" s="50">
        <v>263</v>
      </c>
      <c r="B273" s="20" t="s">
        <v>92</v>
      </c>
      <c r="C273" s="51" t="s">
        <v>395</v>
      </c>
    </row>
    <row r="274" spans="1:3" x14ac:dyDescent="0.2">
      <c r="A274" s="50">
        <v>264</v>
      </c>
      <c r="B274" s="20" t="s">
        <v>92</v>
      </c>
      <c r="C274" s="51" t="s">
        <v>395</v>
      </c>
    </row>
    <row r="275" spans="1:3" x14ac:dyDescent="0.2">
      <c r="A275" s="50">
        <v>265</v>
      </c>
      <c r="B275" s="20" t="s">
        <v>94</v>
      </c>
      <c r="C275" s="51" t="s">
        <v>388</v>
      </c>
    </row>
    <row r="276" spans="1:3" x14ac:dyDescent="0.2">
      <c r="A276" s="50">
        <v>266</v>
      </c>
      <c r="B276" s="20" t="s">
        <v>94</v>
      </c>
      <c r="C276" s="51" t="s">
        <v>388</v>
      </c>
    </row>
    <row r="277" spans="1:3" x14ac:dyDescent="0.2">
      <c r="A277" s="50">
        <v>267</v>
      </c>
      <c r="B277" s="20" t="s">
        <v>94</v>
      </c>
      <c r="C277" s="51" t="s">
        <v>388</v>
      </c>
    </row>
    <row r="278" spans="1:3" x14ac:dyDescent="0.2">
      <c r="A278" s="50">
        <v>268</v>
      </c>
      <c r="B278" s="20" t="s">
        <v>94</v>
      </c>
      <c r="C278" s="51" t="s">
        <v>388</v>
      </c>
    </row>
    <row r="279" spans="1:3" x14ac:dyDescent="0.2">
      <c r="A279" s="50">
        <v>269</v>
      </c>
      <c r="B279" s="20" t="s">
        <v>94</v>
      </c>
      <c r="C279" s="51" t="s">
        <v>388</v>
      </c>
    </row>
    <row r="280" spans="1:3" x14ac:dyDescent="0.2">
      <c r="A280" s="50">
        <v>270</v>
      </c>
      <c r="B280" s="20" t="s">
        <v>94</v>
      </c>
      <c r="C280" s="51" t="s">
        <v>388</v>
      </c>
    </row>
    <row r="281" spans="1:3" x14ac:dyDescent="0.2">
      <c r="A281" s="50">
        <v>271</v>
      </c>
      <c r="B281" s="20" t="s">
        <v>94</v>
      </c>
      <c r="C281" s="51" t="s">
        <v>388</v>
      </c>
    </row>
    <row r="282" spans="1:3" x14ac:dyDescent="0.2">
      <c r="A282" s="50">
        <v>272</v>
      </c>
      <c r="B282" s="20" t="s">
        <v>94</v>
      </c>
      <c r="C282" s="51" t="s">
        <v>388</v>
      </c>
    </row>
    <row r="283" spans="1:3" x14ac:dyDescent="0.2">
      <c r="A283" s="50">
        <v>273</v>
      </c>
      <c r="B283" s="20" t="s">
        <v>94</v>
      </c>
      <c r="C283" s="51" t="s">
        <v>388</v>
      </c>
    </row>
    <row r="284" spans="1:3" x14ac:dyDescent="0.2">
      <c r="A284" s="50">
        <v>274</v>
      </c>
      <c r="B284" s="20" t="s">
        <v>94</v>
      </c>
      <c r="C284" s="51" t="s">
        <v>388</v>
      </c>
    </row>
    <row r="285" spans="1:3" x14ac:dyDescent="0.2">
      <c r="A285" s="50">
        <v>276</v>
      </c>
      <c r="B285" s="20" t="s">
        <v>94</v>
      </c>
      <c r="C285" s="51" t="s">
        <v>388</v>
      </c>
    </row>
    <row r="286" spans="1:3" x14ac:dyDescent="0.2">
      <c r="A286" s="50">
        <v>277</v>
      </c>
      <c r="B286" s="20" t="s">
        <v>95</v>
      </c>
      <c r="C286" s="51" t="s">
        <v>388</v>
      </c>
    </row>
    <row r="287" spans="1:3" x14ac:dyDescent="0.2">
      <c r="A287" s="50">
        <v>278</v>
      </c>
      <c r="B287" s="20" t="s">
        <v>96</v>
      </c>
      <c r="C287" s="51" t="s">
        <v>388</v>
      </c>
    </row>
    <row r="288" spans="1:3" x14ac:dyDescent="0.2">
      <c r="A288" s="50">
        <v>279</v>
      </c>
      <c r="B288" s="20" t="s">
        <v>97</v>
      </c>
      <c r="C288" s="51" t="s">
        <v>388</v>
      </c>
    </row>
    <row r="289" spans="1:3" x14ac:dyDescent="0.2">
      <c r="A289" s="50">
        <v>280</v>
      </c>
      <c r="B289" s="20" t="s">
        <v>98</v>
      </c>
      <c r="C289" s="51" t="s">
        <v>388</v>
      </c>
    </row>
    <row r="290" spans="1:3" x14ac:dyDescent="0.2">
      <c r="A290" s="50">
        <v>281</v>
      </c>
      <c r="B290" s="20" t="s">
        <v>99</v>
      </c>
      <c r="C290" s="51" t="s">
        <v>395</v>
      </c>
    </row>
    <row r="291" spans="1:3" x14ac:dyDescent="0.2">
      <c r="A291" s="50">
        <v>283</v>
      </c>
      <c r="B291" s="20" t="s">
        <v>100</v>
      </c>
      <c r="C291" s="51" t="s">
        <v>395</v>
      </c>
    </row>
    <row r="292" spans="1:3" x14ac:dyDescent="0.2">
      <c r="A292" s="50">
        <v>284</v>
      </c>
      <c r="B292" s="20" t="s">
        <v>42</v>
      </c>
      <c r="C292" s="51" t="s">
        <v>388</v>
      </c>
    </row>
    <row r="293" spans="1:3" x14ac:dyDescent="0.2">
      <c r="A293" s="50">
        <v>285</v>
      </c>
      <c r="B293" s="20" t="s">
        <v>42</v>
      </c>
      <c r="C293" s="51" t="s">
        <v>388</v>
      </c>
    </row>
    <row r="294" spans="1:3" x14ac:dyDescent="0.2">
      <c r="A294" s="50">
        <v>286</v>
      </c>
      <c r="B294" s="20" t="s">
        <v>101</v>
      </c>
      <c r="C294" s="51" t="s">
        <v>388</v>
      </c>
    </row>
    <row r="295" spans="1:3" x14ac:dyDescent="0.2">
      <c r="A295" s="50">
        <v>287</v>
      </c>
      <c r="B295" s="20" t="s">
        <v>102</v>
      </c>
      <c r="C295" s="51" t="s">
        <v>388</v>
      </c>
    </row>
    <row r="296" spans="1:3" x14ac:dyDescent="0.2">
      <c r="A296" s="50">
        <v>288</v>
      </c>
      <c r="B296" s="20" t="s">
        <v>103</v>
      </c>
      <c r="C296" s="51" t="s">
        <v>388</v>
      </c>
    </row>
    <row r="297" spans="1:3" x14ac:dyDescent="0.2">
      <c r="A297" s="50">
        <v>289</v>
      </c>
      <c r="B297" s="20" t="s">
        <v>103</v>
      </c>
      <c r="C297" s="51" t="s">
        <v>388</v>
      </c>
    </row>
    <row r="298" spans="1:3" x14ac:dyDescent="0.2">
      <c r="A298" s="50">
        <v>290</v>
      </c>
      <c r="B298" s="20" t="s">
        <v>103</v>
      </c>
      <c r="C298" s="51" t="s">
        <v>388</v>
      </c>
    </row>
    <row r="299" spans="1:3" x14ac:dyDescent="0.2">
      <c r="A299" s="50">
        <v>291</v>
      </c>
      <c r="B299" s="20" t="s">
        <v>103</v>
      </c>
      <c r="C299" s="51" t="s">
        <v>388</v>
      </c>
    </row>
    <row r="300" spans="1:3" x14ac:dyDescent="0.2">
      <c r="A300" s="50">
        <v>292</v>
      </c>
      <c r="B300" s="20" t="s">
        <v>103</v>
      </c>
      <c r="C300" s="51" t="s">
        <v>388</v>
      </c>
    </row>
    <row r="301" spans="1:3" x14ac:dyDescent="0.2">
      <c r="A301" s="50">
        <v>297</v>
      </c>
      <c r="B301" s="20" t="s">
        <v>103</v>
      </c>
      <c r="C301" s="51" t="s">
        <v>388</v>
      </c>
    </row>
    <row r="302" spans="1:3" x14ac:dyDescent="0.2">
      <c r="A302" s="50">
        <v>298</v>
      </c>
      <c r="B302" s="20" t="s">
        <v>103</v>
      </c>
      <c r="C302" s="51" t="s">
        <v>388</v>
      </c>
    </row>
    <row r="303" spans="1:3" x14ac:dyDescent="0.2">
      <c r="A303" s="50">
        <v>299</v>
      </c>
      <c r="B303" s="20" t="s">
        <v>103</v>
      </c>
      <c r="C303" s="51" t="s">
        <v>388</v>
      </c>
    </row>
    <row r="304" spans="1:3" x14ac:dyDescent="0.2">
      <c r="A304" s="50">
        <v>300</v>
      </c>
      <c r="B304" s="20" t="s">
        <v>104</v>
      </c>
      <c r="C304" s="51" t="s">
        <v>395</v>
      </c>
    </row>
    <row r="305" spans="1:3" x14ac:dyDescent="0.2">
      <c r="A305" s="50">
        <v>301</v>
      </c>
      <c r="B305" s="20" t="s">
        <v>105</v>
      </c>
      <c r="C305" s="51" t="s">
        <v>395</v>
      </c>
    </row>
    <row r="306" spans="1:3" x14ac:dyDescent="0.2">
      <c r="A306" s="50">
        <v>302</v>
      </c>
      <c r="B306" s="20" t="s">
        <v>106</v>
      </c>
      <c r="C306" s="51" t="s">
        <v>395</v>
      </c>
    </row>
    <row r="307" spans="1:3" x14ac:dyDescent="0.2">
      <c r="A307" s="50">
        <v>303</v>
      </c>
      <c r="B307" s="20" t="s">
        <v>103</v>
      </c>
      <c r="C307" s="51" t="s">
        <v>388</v>
      </c>
    </row>
    <row r="308" spans="1:3" x14ac:dyDescent="0.2">
      <c r="A308" s="50">
        <v>304</v>
      </c>
      <c r="B308" s="20" t="s">
        <v>103</v>
      </c>
      <c r="C308" s="51" t="s">
        <v>388</v>
      </c>
    </row>
    <row r="309" spans="1:3" x14ac:dyDescent="0.2">
      <c r="A309" s="50">
        <v>305</v>
      </c>
      <c r="B309" s="20" t="s">
        <v>107</v>
      </c>
      <c r="C309" s="51" t="s">
        <v>395</v>
      </c>
    </row>
    <row r="310" spans="1:3" x14ac:dyDescent="0.2">
      <c r="A310" s="50">
        <v>306</v>
      </c>
      <c r="B310" s="20" t="s">
        <v>107</v>
      </c>
      <c r="C310" s="51" t="s">
        <v>395</v>
      </c>
    </row>
    <row r="311" spans="1:3" x14ac:dyDescent="0.2">
      <c r="A311" s="50">
        <v>307</v>
      </c>
      <c r="B311" s="20" t="s">
        <v>107</v>
      </c>
      <c r="C311" s="51" t="s">
        <v>395</v>
      </c>
    </row>
    <row r="312" spans="1:3" x14ac:dyDescent="0.2">
      <c r="A312" s="50">
        <v>308</v>
      </c>
      <c r="B312" s="20" t="s">
        <v>107</v>
      </c>
      <c r="C312" s="51" t="s">
        <v>395</v>
      </c>
    </row>
    <row r="313" spans="1:3" x14ac:dyDescent="0.2">
      <c r="A313" s="50">
        <v>309</v>
      </c>
      <c r="B313" s="20" t="s">
        <v>108</v>
      </c>
      <c r="C313" s="51" t="s">
        <v>395</v>
      </c>
    </row>
    <row r="314" spans="1:3" x14ac:dyDescent="0.2">
      <c r="A314" s="50">
        <v>310</v>
      </c>
      <c r="B314" s="20" t="s">
        <v>109</v>
      </c>
      <c r="C314" s="51" t="s">
        <v>395</v>
      </c>
    </row>
    <row r="315" spans="1:3" x14ac:dyDescent="0.2">
      <c r="A315" s="50">
        <v>312</v>
      </c>
      <c r="B315" s="20" t="s">
        <v>110</v>
      </c>
      <c r="C315" s="51" t="s">
        <v>388</v>
      </c>
    </row>
    <row r="316" spans="1:3" x14ac:dyDescent="0.2">
      <c r="A316" s="50">
        <v>313</v>
      </c>
      <c r="B316" s="20" t="s">
        <v>111</v>
      </c>
      <c r="C316" s="51" t="s">
        <v>388</v>
      </c>
    </row>
    <row r="317" spans="1:3" x14ac:dyDescent="0.2">
      <c r="A317" s="50">
        <v>314</v>
      </c>
      <c r="B317" s="20" t="s">
        <v>112</v>
      </c>
      <c r="C317" s="51" t="s">
        <v>388</v>
      </c>
    </row>
    <row r="318" spans="1:3" x14ac:dyDescent="0.2">
      <c r="A318" s="50">
        <v>315</v>
      </c>
      <c r="B318" s="20" t="s">
        <v>113</v>
      </c>
      <c r="C318" s="51" t="s">
        <v>388</v>
      </c>
    </row>
    <row r="319" spans="1:3" x14ac:dyDescent="0.2">
      <c r="A319" s="50">
        <v>316</v>
      </c>
      <c r="B319" s="20" t="s">
        <v>114</v>
      </c>
      <c r="C319" s="51" t="s">
        <v>395</v>
      </c>
    </row>
    <row r="320" spans="1:3" x14ac:dyDescent="0.2">
      <c r="A320" s="50">
        <v>317</v>
      </c>
      <c r="B320" s="20" t="s">
        <v>114</v>
      </c>
      <c r="C320" s="51" t="s">
        <v>395</v>
      </c>
    </row>
    <row r="321" spans="1:3" x14ac:dyDescent="0.2">
      <c r="A321" s="50">
        <v>318</v>
      </c>
      <c r="B321" s="20" t="s">
        <v>114</v>
      </c>
      <c r="C321" s="51" t="s">
        <v>395</v>
      </c>
    </row>
    <row r="322" spans="1:3" x14ac:dyDescent="0.2">
      <c r="A322" s="50">
        <v>319</v>
      </c>
      <c r="B322" s="20" t="s">
        <v>115</v>
      </c>
      <c r="C322" s="51" t="s">
        <v>395</v>
      </c>
    </row>
    <row r="323" spans="1:3" x14ac:dyDescent="0.2">
      <c r="A323" s="50">
        <v>320</v>
      </c>
      <c r="B323" s="20" t="s">
        <v>114</v>
      </c>
      <c r="C323" s="51" t="s">
        <v>395</v>
      </c>
    </row>
    <row r="324" spans="1:3" x14ac:dyDescent="0.2">
      <c r="A324" s="50">
        <v>321</v>
      </c>
      <c r="B324" s="20" t="s">
        <v>114</v>
      </c>
      <c r="C324" s="51" t="s">
        <v>395</v>
      </c>
    </row>
    <row r="325" spans="1:3" x14ac:dyDescent="0.2">
      <c r="A325" s="50">
        <v>322</v>
      </c>
      <c r="B325" s="20" t="s">
        <v>114</v>
      </c>
      <c r="C325" s="51" t="s">
        <v>395</v>
      </c>
    </row>
    <row r="326" spans="1:3" x14ac:dyDescent="0.2">
      <c r="A326" s="50">
        <v>323</v>
      </c>
      <c r="B326" s="20" t="s">
        <v>114</v>
      </c>
      <c r="C326" s="51" t="s">
        <v>395</v>
      </c>
    </row>
    <row r="327" spans="1:3" x14ac:dyDescent="0.2">
      <c r="A327" s="50">
        <v>324</v>
      </c>
      <c r="B327" s="20" t="s">
        <v>116</v>
      </c>
      <c r="C327" s="51" t="s">
        <v>395</v>
      </c>
    </row>
    <row r="328" spans="1:3" x14ac:dyDescent="0.2">
      <c r="A328" s="50">
        <v>325</v>
      </c>
      <c r="B328" s="20" t="s">
        <v>117</v>
      </c>
      <c r="C328" s="51" t="s">
        <v>395</v>
      </c>
    </row>
    <row r="329" spans="1:3" x14ac:dyDescent="0.2">
      <c r="A329" s="50">
        <v>326</v>
      </c>
      <c r="B329" s="20" t="s">
        <v>117</v>
      </c>
      <c r="C329" s="51" t="s">
        <v>395</v>
      </c>
    </row>
    <row r="330" spans="1:3" x14ac:dyDescent="0.2">
      <c r="A330" s="50">
        <v>327</v>
      </c>
      <c r="B330" s="20" t="s">
        <v>117</v>
      </c>
      <c r="C330" s="51" t="s">
        <v>395</v>
      </c>
    </row>
    <row r="331" spans="1:3" x14ac:dyDescent="0.2">
      <c r="A331" s="50">
        <v>328</v>
      </c>
      <c r="B331" s="20" t="s">
        <v>117</v>
      </c>
      <c r="C331" s="51" t="s">
        <v>395</v>
      </c>
    </row>
    <row r="332" spans="1:3" x14ac:dyDescent="0.2">
      <c r="A332" s="50">
        <v>329</v>
      </c>
      <c r="B332" s="20" t="s">
        <v>117</v>
      </c>
      <c r="C332" s="51" t="s">
        <v>395</v>
      </c>
    </row>
    <row r="333" spans="1:3" x14ac:dyDescent="0.2">
      <c r="A333" s="50">
        <v>330</v>
      </c>
      <c r="B333" s="20" t="s">
        <v>117</v>
      </c>
      <c r="C333" s="51" t="s">
        <v>395</v>
      </c>
    </row>
    <row r="334" spans="1:3" x14ac:dyDescent="0.2">
      <c r="A334" s="50">
        <v>331</v>
      </c>
      <c r="B334" s="20" t="s">
        <v>117</v>
      </c>
      <c r="C334" s="51" t="s">
        <v>395</v>
      </c>
    </row>
    <row r="335" spans="1:3" x14ac:dyDescent="0.2">
      <c r="A335" s="50">
        <v>332</v>
      </c>
      <c r="B335" s="20" t="s">
        <v>117</v>
      </c>
      <c r="C335" s="51" t="s">
        <v>395</v>
      </c>
    </row>
    <row r="336" spans="1:3" x14ac:dyDescent="0.2">
      <c r="A336" s="50">
        <v>334</v>
      </c>
      <c r="B336" s="20" t="s">
        <v>118</v>
      </c>
      <c r="C336" s="51" t="s">
        <v>395</v>
      </c>
    </row>
    <row r="337" spans="1:3" x14ac:dyDescent="0.2">
      <c r="A337" s="50">
        <v>335</v>
      </c>
      <c r="B337" s="20" t="s">
        <v>119</v>
      </c>
      <c r="C337" s="51" t="s">
        <v>395</v>
      </c>
    </row>
    <row r="338" spans="1:3" x14ac:dyDescent="0.2">
      <c r="A338" s="50">
        <v>336</v>
      </c>
      <c r="B338" s="20" t="s">
        <v>120</v>
      </c>
      <c r="C338" s="51" t="s">
        <v>388</v>
      </c>
    </row>
    <row r="339" spans="1:3" x14ac:dyDescent="0.2">
      <c r="A339" s="50">
        <v>337</v>
      </c>
      <c r="B339" s="20" t="s">
        <v>120</v>
      </c>
      <c r="C339" s="51" t="s">
        <v>388</v>
      </c>
    </row>
    <row r="340" spans="1:3" x14ac:dyDescent="0.2">
      <c r="A340" s="50">
        <v>338</v>
      </c>
      <c r="B340" s="20" t="s">
        <v>121</v>
      </c>
      <c r="C340" s="51" t="s">
        <v>395</v>
      </c>
    </row>
    <row r="341" spans="1:3" x14ac:dyDescent="0.2">
      <c r="A341" s="50">
        <v>339</v>
      </c>
      <c r="B341" s="20" t="s">
        <v>122</v>
      </c>
      <c r="C341" s="51" t="s">
        <v>388</v>
      </c>
    </row>
    <row r="342" spans="1:3" x14ac:dyDescent="0.2">
      <c r="A342" s="50">
        <v>340</v>
      </c>
      <c r="B342" s="20" t="s">
        <v>122</v>
      </c>
      <c r="C342" s="51" t="s">
        <v>388</v>
      </c>
    </row>
    <row r="343" spans="1:3" x14ac:dyDescent="0.2">
      <c r="A343" s="50">
        <v>341</v>
      </c>
      <c r="B343" s="20" t="s">
        <v>122</v>
      </c>
      <c r="C343" s="51" t="s">
        <v>388</v>
      </c>
    </row>
    <row r="344" spans="1:3" x14ac:dyDescent="0.2">
      <c r="A344" s="50">
        <v>342</v>
      </c>
      <c r="B344" s="20" t="s">
        <v>123</v>
      </c>
      <c r="C344" s="51" t="s">
        <v>388</v>
      </c>
    </row>
    <row r="345" spans="1:3" x14ac:dyDescent="0.2">
      <c r="A345" s="50">
        <v>343</v>
      </c>
      <c r="B345" s="20" t="s">
        <v>124</v>
      </c>
      <c r="C345" s="51" t="s">
        <v>388</v>
      </c>
    </row>
    <row r="346" spans="1:3" x14ac:dyDescent="0.2">
      <c r="A346" s="50">
        <v>344</v>
      </c>
      <c r="B346" s="20" t="s">
        <v>125</v>
      </c>
      <c r="C346" s="51" t="s">
        <v>395</v>
      </c>
    </row>
    <row r="347" spans="1:3" x14ac:dyDescent="0.2">
      <c r="A347" s="50">
        <v>345</v>
      </c>
      <c r="B347" s="20" t="s">
        <v>126</v>
      </c>
      <c r="C347" s="51" t="s">
        <v>388</v>
      </c>
    </row>
    <row r="348" spans="1:3" x14ac:dyDescent="0.2">
      <c r="A348" s="50">
        <v>346</v>
      </c>
      <c r="B348" s="20" t="s">
        <v>127</v>
      </c>
      <c r="C348" s="51" t="s">
        <v>388</v>
      </c>
    </row>
    <row r="349" spans="1:3" x14ac:dyDescent="0.2">
      <c r="A349" s="50">
        <v>347</v>
      </c>
      <c r="B349" s="20" t="s">
        <v>128</v>
      </c>
      <c r="C349" s="51" t="s">
        <v>388</v>
      </c>
    </row>
    <row r="350" spans="1:3" x14ac:dyDescent="0.2">
      <c r="A350" s="50">
        <v>348</v>
      </c>
      <c r="B350" s="20" t="s">
        <v>128</v>
      </c>
      <c r="C350" s="51" t="s">
        <v>388</v>
      </c>
    </row>
    <row r="351" spans="1:3" x14ac:dyDescent="0.2">
      <c r="A351" s="50">
        <v>349</v>
      </c>
      <c r="B351" s="20" t="s">
        <v>73</v>
      </c>
      <c r="C351" s="51" t="s">
        <v>395</v>
      </c>
    </row>
    <row r="352" spans="1:3" x14ac:dyDescent="0.2">
      <c r="A352" s="50">
        <v>350</v>
      </c>
      <c r="B352" s="20" t="s">
        <v>129</v>
      </c>
      <c r="C352" s="51" t="s">
        <v>388</v>
      </c>
    </row>
    <row r="353" spans="1:3" x14ac:dyDescent="0.2">
      <c r="A353" s="50">
        <v>351</v>
      </c>
      <c r="B353" s="20" t="s">
        <v>130</v>
      </c>
      <c r="C353" s="51" t="s">
        <v>395</v>
      </c>
    </row>
    <row r="354" spans="1:3" x14ac:dyDescent="0.2">
      <c r="A354" s="50">
        <v>352</v>
      </c>
      <c r="B354" s="20" t="s">
        <v>131</v>
      </c>
      <c r="C354" s="51" t="s">
        <v>395</v>
      </c>
    </row>
    <row r="355" spans="1:3" x14ac:dyDescent="0.2">
      <c r="A355" s="50">
        <v>353</v>
      </c>
      <c r="B355" s="20" t="s">
        <v>132</v>
      </c>
      <c r="C355" s="51" t="s">
        <v>395</v>
      </c>
    </row>
    <row r="356" spans="1:3" x14ac:dyDescent="0.2">
      <c r="A356" s="50">
        <v>354</v>
      </c>
      <c r="B356" s="20" t="s">
        <v>49</v>
      </c>
      <c r="C356" s="51" t="s">
        <v>388</v>
      </c>
    </row>
    <row r="357" spans="1:3" x14ac:dyDescent="0.2">
      <c r="A357" s="50">
        <v>355</v>
      </c>
      <c r="B357" s="20" t="s">
        <v>133</v>
      </c>
      <c r="C357" s="51" t="s">
        <v>395</v>
      </c>
    </row>
    <row r="358" spans="1:3" x14ac:dyDescent="0.2">
      <c r="A358" s="50">
        <v>357</v>
      </c>
      <c r="B358" s="20" t="s">
        <v>134</v>
      </c>
      <c r="C358" s="51" t="s">
        <v>388</v>
      </c>
    </row>
    <row r="359" spans="1:3" x14ac:dyDescent="0.2">
      <c r="A359" s="50">
        <v>358</v>
      </c>
      <c r="B359" s="20" t="s">
        <v>134</v>
      </c>
      <c r="C359" s="51" t="s">
        <v>388</v>
      </c>
    </row>
    <row r="360" spans="1:3" x14ac:dyDescent="0.2">
      <c r="A360" s="50">
        <v>359</v>
      </c>
      <c r="B360" s="20" t="s">
        <v>134</v>
      </c>
      <c r="C360" s="51" t="s">
        <v>388</v>
      </c>
    </row>
    <row r="361" spans="1:3" x14ac:dyDescent="0.2">
      <c r="A361" s="50">
        <v>360</v>
      </c>
      <c r="B361" s="20" t="s">
        <v>134</v>
      </c>
      <c r="C361" s="51" t="s">
        <v>388</v>
      </c>
    </row>
    <row r="362" spans="1:3" x14ac:dyDescent="0.2">
      <c r="A362" s="50">
        <v>361</v>
      </c>
      <c r="B362" s="20" t="s">
        <v>134</v>
      </c>
      <c r="C362" s="51" t="s">
        <v>388</v>
      </c>
    </row>
    <row r="363" spans="1:3" x14ac:dyDescent="0.2">
      <c r="A363" s="50">
        <v>362</v>
      </c>
      <c r="B363" s="20" t="s">
        <v>134</v>
      </c>
      <c r="C363" s="51" t="s">
        <v>388</v>
      </c>
    </row>
    <row r="364" spans="1:3" x14ac:dyDescent="0.2">
      <c r="A364" s="50">
        <v>363</v>
      </c>
      <c r="B364" s="20" t="s">
        <v>134</v>
      </c>
      <c r="C364" s="51" t="s">
        <v>388</v>
      </c>
    </row>
    <row r="365" spans="1:3" x14ac:dyDescent="0.2">
      <c r="A365" s="50">
        <v>364</v>
      </c>
      <c r="B365" s="20" t="s">
        <v>134</v>
      </c>
      <c r="C365" s="51" t="s">
        <v>388</v>
      </c>
    </row>
    <row r="366" spans="1:3" x14ac:dyDescent="0.2">
      <c r="A366" s="50">
        <v>365</v>
      </c>
      <c r="B366" s="20" t="s">
        <v>134</v>
      </c>
      <c r="C366" s="51" t="s">
        <v>388</v>
      </c>
    </row>
    <row r="367" spans="1:3" x14ac:dyDescent="0.2">
      <c r="A367" s="50">
        <v>366</v>
      </c>
      <c r="B367" s="20" t="s">
        <v>134</v>
      </c>
      <c r="C367" s="51" t="s">
        <v>388</v>
      </c>
    </row>
    <row r="368" spans="1:3" x14ac:dyDescent="0.2">
      <c r="A368" s="50">
        <v>367</v>
      </c>
      <c r="B368" s="20" t="s">
        <v>134</v>
      </c>
      <c r="C368" s="51" t="s">
        <v>388</v>
      </c>
    </row>
    <row r="369" spans="1:3" x14ac:dyDescent="0.2">
      <c r="A369" s="50">
        <v>368</v>
      </c>
      <c r="B369" s="20" t="s">
        <v>134</v>
      </c>
      <c r="C369" s="51" t="s">
        <v>388</v>
      </c>
    </row>
    <row r="370" spans="1:3" x14ac:dyDescent="0.2">
      <c r="A370" s="50">
        <v>369</v>
      </c>
      <c r="B370" s="20" t="s">
        <v>134</v>
      </c>
      <c r="C370" s="51" t="s">
        <v>388</v>
      </c>
    </row>
    <row r="371" spans="1:3" x14ac:dyDescent="0.2">
      <c r="A371" s="50">
        <v>370</v>
      </c>
      <c r="B371" s="20" t="s">
        <v>134</v>
      </c>
      <c r="C371" s="51" t="s">
        <v>388</v>
      </c>
    </row>
    <row r="372" spans="1:3" x14ac:dyDescent="0.2">
      <c r="A372" s="50">
        <v>371</v>
      </c>
      <c r="B372" s="20" t="s">
        <v>134</v>
      </c>
      <c r="C372" s="51" t="s">
        <v>388</v>
      </c>
    </row>
    <row r="373" spans="1:3" x14ac:dyDescent="0.2">
      <c r="A373" s="50">
        <v>372</v>
      </c>
      <c r="B373" s="20" t="s">
        <v>114</v>
      </c>
      <c r="C373" s="51" t="s">
        <v>395</v>
      </c>
    </row>
    <row r="374" spans="1:3" x14ac:dyDescent="0.2">
      <c r="A374" s="50">
        <v>373</v>
      </c>
      <c r="B374" s="20" t="s">
        <v>61</v>
      </c>
      <c r="C374" s="51" t="s">
        <v>395</v>
      </c>
    </row>
    <row r="375" spans="1:3" x14ac:dyDescent="0.2">
      <c r="A375" s="50">
        <v>374</v>
      </c>
      <c r="B375" s="20" t="s">
        <v>61</v>
      </c>
      <c r="C375" s="51" t="s">
        <v>395</v>
      </c>
    </row>
    <row r="376" spans="1:3" x14ac:dyDescent="0.2">
      <c r="A376" s="50">
        <v>375</v>
      </c>
      <c r="B376" s="20" t="s">
        <v>61</v>
      </c>
      <c r="C376" s="51" t="s">
        <v>395</v>
      </c>
    </row>
    <row r="377" spans="1:3" x14ac:dyDescent="0.2">
      <c r="A377" s="50">
        <v>376</v>
      </c>
      <c r="B377" s="20" t="s">
        <v>61</v>
      </c>
      <c r="C377" s="51" t="s">
        <v>395</v>
      </c>
    </row>
    <row r="378" spans="1:3" x14ac:dyDescent="0.2">
      <c r="A378" s="50">
        <v>377</v>
      </c>
      <c r="B378" s="20" t="s">
        <v>61</v>
      </c>
      <c r="C378" s="51" t="s">
        <v>395</v>
      </c>
    </row>
    <row r="379" spans="1:3" x14ac:dyDescent="0.2">
      <c r="A379" s="50">
        <v>378</v>
      </c>
      <c r="B379" s="20" t="s">
        <v>61</v>
      </c>
      <c r="C379" s="51" t="s">
        <v>395</v>
      </c>
    </row>
    <row r="380" spans="1:3" x14ac:dyDescent="0.2">
      <c r="A380" s="50">
        <v>380</v>
      </c>
      <c r="B380" s="20" t="s">
        <v>61</v>
      </c>
      <c r="C380" s="51" t="s">
        <v>395</v>
      </c>
    </row>
    <row r="381" spans="1:3" x14ac:dyDescent="0.2">
      <c r="A381" s="50">
        <v>381</v>
      </c>
      <c r="B381" s="20" t="s">
        <v>61</v>
      </c>
      <c r="C381" s="51" t="s">
        <v>395</v>
      </c>
    </row>
    <row r="382" spans="1:3" x14ac:dyDescent="0.2">
      <c r="A382" s="50">
        <v>382</v>
      </c>
      <c r="B382" s="20" t="s">
        <v>61</v>
      </c>
      <c r="C382" s="51" t="s">
        <v>395</v>
      </c>
    </row>
    <row r="383" spans="1:3" x14ac:dyDescent="0.2">
      <c r="A383" s="50">
        <v>384</v>
      </c>
      <c r="B383" s="20" t="s">
        <v>73</v>
      </c>
      <c r="C383" s="51" t="s">
        <v>395</v>
      </c>
    </row>
    <row r="384" spans="1:3" x14ac:dyDescent="0.2">
      <c r="A384" s="50">
        <v>385</v>
      </c>
      <c r="B384" s="20" t="s">
        <v>61</v>
      </c>
      <c r="C384" s="51" t="s">
        <v>395</v>
      </c>
    </row>
    <row r="385" spans="1:3" x14ac:dyDescent="0.2">
      <c r="A385" s="50">
        <v>386</v>
      </c>
      <c r="B385" s="20" t="s">
        <v>42</v>
      </c>
      <c r="C385" s="51" t="s">
        <v>388</v>
      </c>
    </row>
    <row r="386" spans="1:3" x14ac:dyDescent="0.2">
      <c r="A386" s="50">
        <v>387</v>
      </c>
      <c r="B386" s="20" t="s">
        <v>66</v>
      </c>
      <c r="C386" s="51" t="s">
        <v>388</v>
      </c>
    </row>
    <row r="387" spans="1:3" x14ac:dyDescent="0.2">
      <c r="A387" s="50">
        <v>388</v>
      </c>
      <c r="B387" s="20" t="s">
        <v>61</v>
      </c>
      <c r="C387" s="51" t="s">
        <v>395</v>
      </c>
    </row>
    <row r="388" spans="1:3" x14ac:dyDescent="0.2">
      <c r="A388" s="50">
        <v>389</v>
      </c>
      <c r="B388" s="20" t="s">
        <v>52</v>
      </c>
      <c r="C388" s="51" t="s">
        <v>388</v>
      </c>
    </row>
    <row r="389" spans="1:3" x14ac:dyDescent="0.2">
      <c r="A389" s="50">
        <v>390</v>
      </c>
      <c r="B389" s="20" t="s">
        <v>61</v>
      </c>
      <c r="C389" s="51" t="s">
        <v>395</v>
      </c>
    </row>
    <row r="390" spans="1:3" x14ac:dyDescent="0.2">
      <c r="A390" s="50">
        <v>391</v>
      </c>
      <c r="B390" s="20" t="s">
        <v>135</v>
      </c>
      <c r="C390" s="51" t="s">
        <v>388</v>
      </c>
    </row>
    <row r="391" spans="1:3" x14ac:dyDescent="0.2">
      <c r="A391" s="50">
        <v>392</v>
      </c>
      <c r="B391" s="20" t="s">
        <v>136</v>
      </c>
      <c r="C391" s="51" t="s">
        <v>395</v>
      </c>
    </row>
    <row r="392" spans="1:3" x14ac:dyDescent="0.2">
      <c r="A392" s="50">
        <v>393</v>
      </c>
      <c r="B392" s="20" t="s">
        <v>137</v>
      </c>
      <c r="C392" s="51" t="s">
        <v>395</v>
      </c>
    </row>
    <row r="393" spans="1:3" x14ac:dyDescent="0.2">
      <c r="A393" s="50">
        <v>394</v>
      </c>
      <c r="B393" s="20" t="s">
        <v>93</v>
      </c>
      <c r="C393" s="51" t="s">
        <v>395</v>
      </c>
    </row>
    <row r="394" spans="1:3" x14ac:dyDescent="0.2">
      <c r="A394" s="50">
        <v>395</v>
      </c>
      <c r="B394" s="20" t="s">
        <v>138</v>
      </c>
      <c r="C394" s="51" t="s">
        <v>395</v>
      </c>
    </row>
    <row r="395" spans="1:3" x14ac:dyDescent="0.2">
      <c r="A395" s="50">
        <v>396</v>
      </c>
      <c r="B395" s="20" t="s">
        <v>71</v>
      </c>
      <c r="C395" s="51" t="s">
        <v>395</v>
      </c>
    </row>
    <row r="396" spans="1:3" x14ac:dyDescent="0.2">
      <c r="A396" s="50">
        <v>397</v>
      </c>
      <c r="B396" s="20" t="s">
        <v>139</v>
      </c>
      <c r="C396" s="51" t="s">
        <v>395</v>
      </c>
    </row>
    <row r="397" spans="1:3" x14ac:dyDescent="0.2">
      <c r="A397" s="50">
        <v>398</v>
      </c>
      <c r="B397" s="20" t="s">
        <v>140</v>
      </c>
      <c r="C397" s="51" t="s">
        <v>395</v>
      </c>
    </row>
    <row r="398" spans="1:3" x14ac:dyDescent="0.2">
      <c r="A398" s="50">
        <v>399</v>
      </c>
      <c r="B398" s="20" t="s">
        <v>141</v>
      </c>
      <c r="C398" s="51" t="s">
        <v>388</v>
      </c>
    </row>
    <row r="399" spans="1:3" x14ac:dyDescent="0.2">
      <c r="A399" s="50">
        <v>400</v>
      </c>
      <c r="B399" s="20" t="s">
        <v>92</v>
      </c>
      <c r="C399" s="51" t="s">
        <v>395</v>
      </c>
    </row>
    <row r="400" spans="1:3" x14ac:dyDescent="0.2">
      <c r="A400" s="50">
        <v>401</v>
      </c>
      <c r="B400" s="20" t="s">
        <v>142</v>
      </c>
      <c r="C400" s="51" t="s">
        <v>388</v>
      </c>
    </row>
    <row r="401" spans="1:3" x14ac:dyDescent="0.2">
      <c r="A401" s="50">
        <v>403</v>
      </c>
      <c r="B401" s="20" t="s">
        <v>48</v>
      </c>
      <c r="C401" s="51" t="s">
        <v>395</v>
      </c>
    </row>
    <row r="402" spans="1:3" x14ac:dyDescent="0.2">
      <c r="A402" s="50">
        <v>404</v>
      </c>
      <c r="B402" s="20" t="s">
        <v>143</v>
      </c>
      <c r="C402" s="51" t="s">
        <v>395</v>
      </c>
    </row>
    <row r="403" spans="1:3" x14ac:dyDescent="0.2">
      <c r="A403" s="50">
        <v>405</v>
      </c>
      <c r="B403" s="20" t="s">
        <v>144</v>
      </c>
      <c r="C403" s="51" t="s">
        <v>388</v>
      </c>
    </row>
    <row r="404" spans="1:3" x14ac:dyDescent="0.2">
      <c r="A404" s="50">
        <v>406</v>
      </c>
      <c r="B404" s="20" t="s">
        <v>145</v>
      </c>
      <c r="C404" s="51" t="s">
        <v>388</v>
      </c>
    </row>
    <row r="405" spans="1:3" x14ac:dyDescent="0.2">
      <c r="A405" s="50">
        <v>407</v>
      </c>
      <c r="B405" s="20" t="s">
        <v>146</v>
      </c>
      <c r="C405" s="51" t="s">
        <v>388</v>
      </c>
    </row>
    <row r="406" spans="1:3" x14ac:dyDescent="0.2">
      <c r="A406" s="50">
        <v>408</v>
      </c>
      <c r="B406" s="20" t="s">
        <v>147</v>
      </c>
      <c r="C406" s="51" t="s">
        <v>388</v>
      </c>
    </row>
    <row r="407" spans="1:3" x14ac:dyDescent="0.2">
      <c r="A407" s="50">
        <v>409</v>
      </c>
      <c r="B407" s="20" t="s">
        <v>148</v>
      </c>
      <c r="C407" s="51" t="s">
        <v>388</v>
      </c>
    </row>
    <row r="408" spans="1:3" x14ac:dyDescent="0.2">
      <c r="A408" s="50">
        <v>410</v>
      </c>
      <c r="B408" s="20" t="s">
        <v>149</v>
      </c>
      <c r="C408" s="51" t="s">
        <v>388</v>
      </c>
    </row>
    <row r="409" spans="1:3" x14ac:dyDescent="0.2">
      <c r="A409" s="50">
        <v>411</v>
      </c>
      <c r="B409" s="20" t="s">
        <v>150</v>
      </c>
      <c r="C409" s="51" t="s">
        <v>388</v>
      </c>
    </row>
    <row r="410" spans="1:3" x14ac:dyDescent="0.2">
      <c r="A410" s="50">
        <v>412</v>
      </c>
      <c r="B410" s="20" t="s">
        <v>151</v>
      </c>
      <c r="C410" s="51" t="s">
        <v>388</v>
      </c>
    </row>
    <row r="411" spans="1:3" x14ac:dyDescent="0.2">
      <c r="A411" s="50">
        <v>413</v>
      </c>
      <c r="B411" s="20" t="s">
        <v>152</v>
      </c>
      <c r="C411" s="51" t="s">
        <v>388</v>
      </c>
    </row>
    <row r="412" spans="1:3" x14ac:dyDescent="0.2">
      <c r="A412" s="50">
        <v>414</v>
      </c>
      <c r="B412" s="20" t="s">
        <v>153</v>
      </c>
      <c r="C412" s="51" t="s">
        <v>388</v>
      </c>
    </row>
    <row r="413" spans="1:3" x14ac:dyDescent="0.2">
      <c r="A413" s="50">
        <v>415</v>
      </c>
      <c r="B413" s="20" t="s">
        <v>154</v>
      </c>
      <c r="C413" s="51" t="s">
        <v>388</v>
      </c>
    </row>
    <row r="414" spans="1:3" x14ac:dyDescent="0.2">
      <c r="A414" s="50">
        <v>416</v>
      </c>
      <c r="B414" s="20" t="s">
        <v>155</v>
      </c>
      <c r="C414" s="51" t="s">
        <v>388</v>
      </c>
    </row>
    <row r="415" spans="1:3" x14ac:dyDescent="0.2">
      <c r="A415" s="50">
        <v>417</v>
      </c>
      <c r="B415" s="20" t="s">
        <v>156</v>
      </c>
      <c r="C415" s="51" t="s">
        <v>388</v>
      </c>
    </row>
    <row r="416" spans="1:3" x14ac:dyDescent="0.2">
      <c r="A416" s="50">
        <v>418</v>
      </c>
      <c r="B416" s="20" t="s">
        <v>157</v>
      </c>
      <c r="C416" s="51" t="s">
        <v>388</v>
      </c>
    </row>
    <row r="417" spans="1:3" x14ac:dyDescent="0.2">
      <c r="A417" s="50">
        <v>419</v>
      </c>
      <c r="B417" s="20" t="s">
        <v>158</v>
      </c>
      <c r="C417" s="51" t="s">
        <v>388</v>
      </c>
    </row>
    <row r="418" spans="1:3" x14ac:dyDescent="0.2">
      <c r="A418" s="50">
        <v>420</v>
      </c>
      <c r="B418" s="20" t="s">
        <v>159</v>
      </c>
      <c r="C418" s="51" t="s">
        <v>388</v>
      </c>
    </row>
    <row r="419" spans="1:3" x14ac:dyDescent="0.2">
      <c r="A419" s="50">
        <v>421</v>
      </c>
      <c r="B419" s="20" t="s">
        <v>160</v>
      </c>
      <c r="C419" s="51" t="s">
        <v>388</v>
      </c>
    </row>
    <row r="420" spans="1:3" x14ac:dyDescent="0.2">
      <c r="A420" s="50">
        <v>422</v>
      </c>
      <c r="B420" s="20" t="s">
        <v>161</v>
      </c>
      <c r="C420" s="51" t="s">
        <v>388</v>
      </c>
    </row>
    <row r="421" spans="1:3" x14ac:dyDescent="0.2">
      <c r="A421" s="50">
        <v>423</v>
      </c>
      <c r="B421" s="20" t="s">
        <v>162</v>
      </c>
      <c r="C421" s="51" t="s">
        <v>388</v>
      </c>
    </row>
    <row r="422" spans="1:3" x14ac:dyDescent="0.2">
      <c r="A422" s="50">
        <v>424</v>
      </c>
      <c r="B422" s="20" t="s">
        <v>163</v>
      </c>
      <c r="C422" s="51" t="s">
        <v>388</v>
      </c>
    </row>
    <row r="423" spans="1:3" x14ac:dyDescent="0.2">
      <c r="A423" s="50">
        <v>425</v>
      </c>
      <c r="B423" s="20" t="s">
        <v>164</v>
      </c>
      <c r="C423" s="51" t="s">
        <v>395</v>
      </c>
    </row>
    <row r="424" spans="1:3" x14ac:dyDescent="0.2">
      <c r="A424" s="50">
        <v>426</v>
      </c>
      <c r="B424" s="20" t="s">
        <v>73</v>
      </c>
      <c r="C424" s="51" t="s">
        <v>395</v>
      </c>
    </row>
    <row r="425" spans="1:3" x14ac:dyDescent="0.2">
      <c r="A425" s="50">
        <v>427</v>
      </c>
      <c r="B425" s="20" t="s">
        <v>165</v>
      </c>
      <c r="C425" s="51" t="s">
        <v>395</v>
      </c>
    </row>
    <row r="426" spans="1:3" x14ac:dyDescent="0.2">
      <c r="A426" s="50">
        <v>428</v>
      </c>
      <c r="B426" s="20" t="s">
        <v>166</v>
      </c>
      <c r="C426" s="51" t="s">
        <v>167</v>
      </c>
    </row>
    <row r="427" spans="1:3" x14ac:dyDescent="0.2">
      <c r="A427" s="50">
        <v>429</v>
      </c>
      <c r="B427" s="20" t="s">
        <v>168</v>
      </c>
      <c r="C427" s="51" t="s">
        <v>167</v>
      </c>
    </row>
    <row r="428" spans="1:3" x14ac:dyDescent="0.2">
      <c r="A428" s="50">
        <v>430</v>
      </c>
      <c r="B428" s="20" t="s">
        <v>169</v>
      </c>
      <c r="C428" s="51" t="s">
        <v>167</v>
      </c>
    </row>
    <row r="429" spans="1:3" x14ac:dyDescent="0.2">
      <c r="A429" s="50">
        <v>431</v>
      </c>
      <c r="B429" s="20" t="s">
        <v>170</v>
      </c>
      <c r="C429" s="51" t="s">
        <v>167</v>
      </c>
    </row>
    <row r="430" spans="1:3" x14ac:dyDescent="0.2">
      <c r="A430" s="50">
        <v>432</v>
      </c>
      <c r="B430" s="20" t="s">
        <v>73</v>
      </c>
      <c r="C430" s="51" t="s">
        <v>395</v>
      </c>
    </row>
    <row r="431" spans="1:3" x14ac:dyDescent="0.2">
      <c r="A431" s="50">
        <v>434</v>
      </c>
      <c r="B431" s="20" t="s">
        <v>171</v>
      </c>
      <c r="C431" s="51" t="s">
        <v>388</v>
      </c>
    </row>
    <row r="432" spans="1:3" x14ac:dyDescent="0.2">
      <c r="A432" s="50">
        <v>435</v>
      </c>
      <c r="B432" s="20" t="s">
        <v>172</v>
      </c>
      <c r="C432" s="51" t="s">
        <v>395</v>
      </c>
    </row>
    <row r="433" spans="1:3" x14ac:dyDescent="0.2">
      <c r="A433" s="50">
        <v>436</v>
      </c>
      <c r="B433" s="20" t="s">
        <v>173</v>
      </c>
      <c r="C433" s="51" t="s">
        <v>395</v>
      </c>
    </row>
    <row r="434" spans="1:3" x14ac:dyDescent="0.2">
      <c r="A434" s="50">
        <v>437</v>
      </c>
      <c r="B434" s="20" t="s">
        <v>174</v>
      </c>
      <c r="C434" s="51" t="s">
        <v>395</v>
      </c>
    </row>
    <row r="435" spans="1:3" x14ac:dyDescent="0.2">
      <c r="A435" s="50">
        <v>439</v>
      </c>
      <c r="B435" s="20" t="s">
        <v>175</v>
      </c>
      <c r="C435" s="51" t="s">
        <v>395</v>
      </c>
    </row>
    <row r="436" spans="1:3" x14ac:dyDescent="0.2">
      <c r="A436" s="50">
        <v>440</v>
      </c>
      <c r="B436" s="20" t="s">
        <v>176</v>
      </c>
      <c r="C436" s="51" t="s">
        <v>395</v>
      </c>
    </row>
    <row r="437" spans="1:3" x14ac:dyDescent="0.2">
      <c r="A437" s="50">
        <v>441</v>
      </c>
      <c r="B437" s="20" t="s">
        <v>77</v>
      </c>
      <c r="C437" s="51" t="s">
        <v>395</v>
      </c>
    </row>
    <row r="438" spans="1:3" x14ac:dyDescent="0.2">
      <c r="A438" s="50">
        <v>442</v>
      </c>
      <c r="B438" s="20" t="s">
        <v>73</v>
      </c>
      <c r="C438" s="51" t="s">
        <v>395</v>
      </c>
    </row>
    <row r="439" spans="1:3" x14ac:dyDescent="0.2">
      <c r="A439" s="50">
        <v>443</v>
      </c>
      <c r="B439" s="20" t="s">
        <v>114</v>
      </c>
      <c r="C439" s="51" t="s">
        <v>395</v>
      </c>
    </row>
    <row r="440" spans="1:3" x14ac:dyDescent="0.2">
      <c r="A440" s="50">
        <v>444</v>
      </c>
      <c r="B440" s="20" t="s">
        <v>117</v>
      </c>
      <c r="C440" s="51" t="s">
        <v>395</v>
      </c>
    </row>
    <row r="441" spans="1:3" x14ac:dyDescent="0.2">
      <c r="A441" s="50">
        <v>444</v>
      </c>
      <c r="B441" s="20" t="s">
        <v>117</v>
      </c>
      <c r="C441" s="51" t="s">
        <v>395</v>
      </c>
    </row>
    <row r="442" spans="1:3" x14ac:dyDescent="0.2">
      <c r="A442" s="50">
        <v>445</v>
      </c>
      <c r="B442" s="20" t="s">
        <v>177</v>
      </c>
      <c r="C442" s="51" t="s">
        <v>395</v>
      </c>
    </row>
    <row r="443" spans="1:3" x14ac:dyDescent="0.2">
      <c r="A443" s="50">
        <v>446</v>
      </c>
      <c r="B443" s="20" t="s">
        <v>177</v>
      </c>
      <c r="C443" s="51" t="s">
        <v>395</v>
      </c>
    </row>
    <row r="444" spans="1:3" x14ac:dyDescent="0.2">
      <c r="A444" s="50">
        <v>447</v>
      </c>
      <c r="B444" s="20" t="s">
        <v>88</v>
      </c>
      <c r="C444" s="51" t="s">
        <v>395</v>
      </c>
    </row>
    <row r="445" spans="1:3" x14ac:dyDescent="0.2">
      <c r="A445" s="50">
        <v>448</v>
      </c>
      <c r="B445" s="20" t="s">
        <v>88</v>
      </c>
      <c r="C445" s="51" t="s">
        <v>395</v>
      </c>
    </row>
    <row r="446" spans="1:3" x14ac:dyDescent="0.2">
      <c r="A446" s="50">
        <v>449</v>
      </c>
      <c r="B446" s="20" t="s">
        <v>88</v>
      </c>
      <c r="C446" s="51" t="s">
        <v>395</v>
      </c>
    </row>
    <row r="447" spans="1:3" x14ac:dyDescent="0.2">
      <c r="A447" s="50">
        <v>450</v>
      </c>
      <c r="B447" s="20" t="s">
        <v>88</v>
      </c>
      <c r="C447" s="51" t="s">
        <v>395</v>
      </c>
    </row>
    <row r="448" spans="1:3" x14ac:dyDescent="0.2">
      <c r="A448" s="50">
        <v>451</v>
      </c>
      <c r="B448" s="20" t="s">
        <v>88</v>
      </c>
      <c r="C448" s="51" t="s">
        <v>395</v>
      </c>
    </row>
    <row r="449" spans="1:3" x14ac:dyDescent="0.2">
      <c r="A449" s="50">
        <v>452</v>
      </c>
      <c r="B449" s="20" t="s">
        <v>88</v>
      </c>
      <c r="C449" s="51" t="s">
        <v>395</v>
      </c>
    </row>
    <row r="450" spans="1:3" x14ac:dyDescent="0.2">
      <c r="A450" s="50">
        <v>453</v>
      </c>
      <c r="B450" s="20" t="s">
        <v>88</v>
      </c>
      <c r="C450" s="51" t="s">
        <v>395</v>
      </c>
    </row>
    <row r="451" spans="1:3" x14ac:dyDescent="0.2">
      <c r="A451" s="50">
        <v>454</v>
      </c>
      <c r="B451" s="20" t="s">
        <v>88</v>
      </c>
      <c r="C451" s="51" t="s">
        <v>395</v>
      </c>
    </row>
    <row r="452" spans="1:3" x14ac:dyDescent="0.2">
      <c r="A452" s="50">
        <v>455</v>
      </c>
      <c r="B452" s="20" t="s">
        <v>88</v>
      </c>
      <c r="C452" s="51" t="s">
        <v>395</v>
      </c>
    </row>
    <row r="453" spans="1:3" x14ac:dyDescent="0.2">
      <c r="A453" s="50">
        <v>456</v>
      </c>
      <c r="B453" s="20" t="s">
        <v>88</v>
      </c>
      <c r="C453" s="51" t="s">
        <v>395</v>
      </c>
    </row>
    <row r="454" spans="1:3" x14ac:dyDescent="0.2">
      <c r="A454" s="50">
        <v>459</v>
      </c>
      <c r="B454" s="20" t="s">
        <v>88</v>
      </c>
      <c r="C454" s="51" t="s">
        <v>395</v>
      </c>
    </row>
    <row r="455" spans="1:3" x14ac:dyDescent="0.2">
      <c r="A455" s="50">
        <v>460</v>
      </c>
      <c r="B455" s="20" t="s">
        <v>178</v>
      </c>
      <c r="C455" s="51" t="s">
        <v>388</v>
      </c>
    </row>
    <row r="456" spans="1:3" x14ac:dyDescent="0.2">
      <c r="A456" s="50">
        <v>461</v>
      </c>
      <c r="B456" s="20" t="s">
        <v>178</v>
      </c>
      <c r="C456" s="51" t="s">
        <v>388</v>
      </c>
    </row>
    <row r="457" spans="1:3" x14ac:dyDescent="0.2">
      <c r="A457" s="50">
        <v>462</v>
      </c>
      <c r="B457" s="20" t="s">
        <v>179</v>
      </c>
      <c r="C457" s="51" t="s">
        <v>388</v>
      </c>
    </row>
    <row r="458" spans="1:3" x14ac:dyDescent="0.2">
      <c r="A458" s="50">
        <v>463</v>
      </c>
      <c r="B458" s="20" t="s">
        <v>180</v>
      </c>
      <c r="C458" s="51" t="s">
        <v>388</v>
      </c>
    </row>
    <row r="459" spans="1:3" x14ac:dyDescent="0.2">
      <c r="A459" s="50">
        <v>464</v>
      </c>
      <c r="B459" s="20" t="s">
        <v>181</v>
      </c>
      <c r="C459" s="51" t="s">
        <v>395</v>
      </c>
    </row>
    <row r="460" spans="1:3" x14ac:dyDescent="0.2">
      <c r="A460" s="50">
        <v>465</v>
      </c>
      <c r="B460" s="20" t="s">
        <v>182</v>
      </c>
      <c r="C460" s="51" t="s">
        <v>395</v>
      </c>
    </row>
    <row r="461" spans="1:3" x14ac:dyDescent="0.2">
      <c r="A461" s="50">
        <v>466</v>
      </c>
      <c r="B461" s="20" t="s">
        <v>183</v>
      </c>
      <c r="C461" s="51" t="s">
        <v>395</v>
      </c>
    </row>
    <row r="462" spans="1:3" x14ac:dyDescent="0.2">
      <c r="A462" s="50">
        <v>467</v>
      </c>
      <c r="B462" s="20" t="s">
        <v>183</v>
      </c>
      <c r="C462" s="51" t="s">
        <v>395</v>
      </c>
    </row>
    <row r="463" spans="1:3" x14ac:dyDescent="0.2">
      <c r="A463" s="50">
        <v>468</v>
      </c>
      <c r="B463" s="20" t="s">
        <v>183</v>
      </c>
      <c r="C463" s="51" t="s">
        <v>395</v>
      </c>
    </row>
    <row r="464" spans="1:3" x14ac:dyDescent="0.2">
      <c r="A464" s="50">
        <v>469</v>
      </c>
      <c r="B464" s="20" t="s">
        <v>183</v>
      </c>
      <c r="C464" s="51" t="s">
        <v>395</v>
      </c>
    </row>
    <row r="465" spans="1:3" x14ac:dyDescent="0.2">
      <c r="A465" s="50">
        <v>470</v>
      </c>
      <c r="B465" s="20" t="s">
        <v>183</v>
      </c>
      <c r="C465" s="51" t="s">
        <v>395</v>
      </c>
    </row>
    <row r="466" spans="1:3" x14ac:dyDescent="0.2">
      <c r="A466" s="50">
        <v>473</v>
      </c>
      <c r="B466" s="20" t="s">
        <v>184</v>
      </c>
      <c r="C466" s="51" t="s">
        <v>395</v>
      </c>
    </row>
    <row r="467" spans="1:3" x14ac:dyDescent="0.2">
      <c r="A467" s="50">
        <v>474</v>
      </c>
      <c r="B467" s="20" t="s">
        <v>185</v>
      </c>
      <c r="C467" s="51" t="s">
        <v>388</v>
      </c>
    </row>
    <row r="468" spans="1:3" x14ac:dyDescent="0.2">
      <c r="A468" s="50">
        <v>475</v>
      </c>
      <c r="B468" s="20" t="s">
        <v>186</v>
      </c>
      <c r="C468" s="51" t="s">
        <v>395</v>
      </c>
    </row>
    <row r="469" spans="1:3" x14ac:dyDescent="0.2">
      <c r="A469" s="50">
        <v>476</v>
      </c>
      <c r="B469" s="20" t="s">
        <v>187</v>
      </c>
      <c r="C469" s="51" t="s">
        <v>388</v>
      </c>
    </row>
    <row r="470" spans="1:3" x14ac:dyDescent="0.2">
      <c r="A470" s="50">
        <v>477</v>
      </c>
      <c r="B470" s="20" t="s">
        <v>187</v>
      </c>
      <c r="C470" s="51" t="s">
        <v>388</v>
      </c>
    </row>
    <row r="471" spans="1:3" x14ac:dyDescent="0.2">
      <c r="A471" s="50">
        <v>478</v>
      </c>
      <c r="B471" s="20" t="s">
        <v>117</v>
      </c>
      <c r="C471" s="51" t="s">
        <v>395</v>
      </c>
    </row>
    <row r="472" spans="1:3" x14ac:dyDescent="0.2">
      <c r="A472" s="50">
        <v>479</v>
      </c>
      <c r="B472" s="20" t="s">
        <v>175</v>
      </c>
      <c r="C472" s="51" t="s">
        <v>395</v>
      </c>
    </row>
    <row r="473" spans="1:3" x14ac:dyDescent="0.2">
      <c r="A473" s="50">
        <v>480</v>
      </c>
      <c r="B473" s="20" t="s">
        <v>175</v>
      </c>
      <c r="C473" s="51" t="s">
        <v>395</v>
      </c>
    </row>
    <row r="474" spans="1:3" x14ac:dyDescent="0.2">
      <c r="A474" s="50">
        <v>481</v>
      </c>
      <c r="B474" s="20" t="s">
        <v>175</v>
      </c>
      <c r="C474" s="51" t="s">
        <v>395</v>
      </c>
    </row>
    <row r="475" spans="1:3" x14ac:dyDescent="0.2">
      <c r="A475" s="50">
        <v>482</v>
      </c>
      <c r="B475" s="20" t="s">
        <v>188</v>
      </c>
      <c r="C475" s="51" t="s">
        <v>189</v>
      </c>
    </row>
    <row r="476" spans="1:3" x14ac:dyDescent="0.2">
      <c r="A476" s="50">
        <v>483</v>
      </c>
      <c r="B476" s="20" t="s">
        <v>190</v>
      </c>
      <c r="C476" s="51" t="s">
        <v>189</v>
      </c>
    </row>
    <row r="477" spans="1:3" x14ac:dyDescent="0.2">
      <c r="A477" s="50">
        <v>484</v>
      </c>
      <c r="B477" s="20" t="s">
        <v>191</v>
      </c>
      <c r="C477" s="51" t="s">
        <v>189</v>
      </c>
    </row>
    <row r="478" spans="1:3" x14ac:dyDescent="0.2">
      <c r="A478" s="50">
        <v>485</v>
      </c>
      <c r="B478" s="20" t="s">
        <v>192</v>
      </c>
      <c r="C478" s="51" t="s">
        <v>189</v>
      </c>
    </row>
    <row r="479" spans="1:3" x14ac:dyDescent="0.2">
      <c r="A479" s="50">
        <v>486</v>
      </c>
      <c r="B479" s="20" t="s">
        <v>193</v>
      </c>
      <c r="C479" s="51" t="s">
        <v>189</v>
      </c>
    </row>
    <row r="480" spans="1:3" x14ac:dyDescent="0.2">
      <c r="A480" s="50">
        <v>487</v>
      </c>
      <c r="B480" s="20" t="s">
        <v>194</v>
      </c>
      <c r="C480" s="51" t="s">
        <v>189</v>
      </c>
    </row>
    <row r="481" spans="1:3" x14ac:dyDescent="0.2">
      <c r="A481" s="50">
        <v>488</v>
      </c>
      <c r="B481" s="20" t="s">
        <v>195</v>
      </c>
      <c r="C481" s="51" t="s">
        <v>189</v>
      </c>
    </row>
    <row r="482" spans="1:3" x14ac:dyDescent="0.2">
      <c r="A482" s="50">
        <v>489</v>
      </c>
      <c r="B482" s="20" t="s">
        <v>196</v>
      </c>
      <c r="C482" s="51" t="s">
        <v>189</v>
      </c>
    </row>
    <row r="483" spans="1:3" x14ac:dyDescent="0.2">
      <c r="A483" s="50">
        <v>490</v>
      </c>
      <c r="B483" s="20" t="s">
        <v>197</v>
      </c>
      <c r="C483" s="51" t="s">
        <v>189</v>
      </c>
    </row>
    <row r="484" spans="1:3" x14ac:dyDescent="0.2">
      <c r="A484" s="50">
        <v>491</v>
      </c>
      <c r="B484" s="20" t="s">
        <v>198</v>
      </c>
      <c r="C484" s="51" t="s">
        <v>189</v>
      </c>
    </row>
    <row r="485" spans="1:3" x14ac:dyDescent="0.2">
      <c r="A485" s="50">
        <v>492</v>
      </c>
      <c r="B485" s="20" t="s">
        <v>199</v>
      </c>
      <c r="C485" s="51" t="s">
        <v>189</v>
      </c>
    </row>
    <row r="486" spans="1:3" x14ac:dyDescent="0.2">
      <c r="A486" s="50">
        <v>493</v>
      </c>
      <c r="B486" s="20" t="s">
        <v>200</v>
      </c>
      <c r="C486" s="51" t="s">
        <v>189</v>
      </c>
    </row>
    <row r="487" spans="1:3" x14ac:dyDescent="0.2">
      <c r="A487" s="50">
        <v>494</v>
      </c>
      <c r="B487" s="20" t="s">
        <v>201</v>
      </c>
      <c r="C487" s="51" t="s">
        <v>189</v>
      </c>
    </row>
    <row r="488" spans="1:3" x14ac:dyDescent="0.2">
      <c r="A488" s="50">
        <v>495</v>
      </c>
      <c r="B488" s="20" t="s">
        <v>202</v>
      </c>
      <c r="C488" s="51" t="s">
        <v>189</v>
      </c>
    </row>
    <row r="489" spans="1:3" x14ac:dyDescent="0.2">
      <c r="A489" s="50">
        <v>496</v>
      </c>
      <c r="B489" s="20" t="s">
        <v>203</v>
      </c>
      <c r="C489" s="51" t="s">
        <v>189</v>
      </c>
    </row>
    <row r="490" spans="1:3" x14ac:dyDescent="0.2">
      <c r="A490" s="50">
        <v>497</v>
      </c>
      <c r="B490" s="20" t="s">
        <v>204</v>
      </c>
      <c r="C490" s="51" t="s">
        <v>189</v>
      </c>
    </row>
    <row r="491" spans="1:3" x14ac:dyDescent="0.2">
      <c r="A491" s="50">
        <v>498</v>
      </c>
      <c r="B491" s="20" t="s">
        <v>205</v>
      </c>
      <c r="C491" s="51" t="s">
        <v>189</v>
      </c>
    </row>
    <row r="492" spans="1:3" x14ac:dyDescent="0.2">
      <c r="A492" s="50">
        <v>701</v>
      </c>
      <c r="B492" s="20" t="s">
        <v>206</v>
      </c>
      <c r="C492" s="51" t="s">
        <v>388</v>
      </c>
    </row>
    <row r="493" spans="1:3" x14ac:dyDescent="0.2">
      <c r="A493" s="50">
        <v>702</v>
      </c>
      <c r="B493" s="20" t="s">
        <v>206</v>
      </c>
      <c r="C493" s="51" t="s">
        <v>388</v>
      </c>
    </row>
    <row r="494" spans="1:3" x14ac:dyDescent="0.2">
      <c r="A494" s="50">
        <v>703</v>
      </c>
      <c r="B494" s="20" t="s">
        <v>140</v>
      </c>
      <c r="C494" s="51" t="s">
        <v>388</v>
      </c>
    </row>
    <row r="495" spans="1:3" x14ac:dyDescent="0.2">
      <c r="A495" s="50">
        <v>704</v>
      </c>
      <c r="B495" s="20" t="s">
        <v>140</v>
      </c>
      <c r="C495" s="51" t="s">
        <v>388</v>
      </c>
    </row>
    <row r="496" spans="1:3" x14ac:dyDescent="0.2">
      <c r="A496" s="50">
        <v>705</v>
      </c>
      <c r="B496" s="20" t="s">
        <v>140</v>
      </c>
      <c r="C496" s="51" t="s">
        <v>388</v>
      </c>
    </row>
    <row r="497" spans="1:3" x14ac:dyDescent="0.2">
      <c r="A497" s="50">
        <v>706</v>
      </c>
      <c r="B497" s="20" t="s">
        <v>140</v>
      </c>
      <c r="C497" s="51" t="s">
        <v>388</v>
      </c>
    </row>
    <row r="498" spans="1:3" x14ac:dyDescent="0.2">
      <c r="A498" s="50">
        <v>707</v>
      </c>
      <c r="B498" s="20" t="s">
        <v>140</v>
      </c>
      <c r="C498" s="51" t="s">
        <v>388</v>
      </c>
    </row>
    <row r="499" spans="1:3" x14ac:dyDescent="0.2">
      <c r="A499" s="50">
        <v>708</v>
      </c>
      <c r="B499" s="20" t="s">
        <v>140</v>
      </c>
      <c r="C499" s="51" t="s">
        <v>388</v>
      </c>
    </row>
    <row r="500" spans="1:3" x14ac:dyDescent="0.2">
      <c r="A500" s="50">
        <v>709</v>
      </c>
      <c r="B500" s="20" t="s">
        <v>140</v>
      </c>
      <c r="C500" s="51" t="s">
        <v>388</v>
      </c>
    </row>
    <row r="501" spans="1:3" x14ac:dyDescent="0.2">
      <c r="A501" s="50">
        <v>710</v>
      </c>
      <c r="B501" s="20" t="s">
        <v>140</v>
      </c>
      <c r="C501" s="51" t="s">
        <v>388</v>
      </c>
    </row>
    <row r="502" spans="1:3" x14ac:dyDescent="0.2">
      <c r="A502" s="50">
        <v>711</v>
      </c>
      <c r="B502" s="20" t="s">
        <v>140</v>
      </c>
      <c r="C502" s="51" t="s">
        <v>388</v>
      </c>
    </row>
    <row r="503" spans="1:3" x14ac:dyDescent="0.2">
      <c r="A503" s="50">
        <v>712</v>
      </c>
      <c r="B503" s="20" t="s">
        <v>207</v>
      </c>
      <c r="C503" s="51" t="s">
        <v>388</v>
      </c>
    </row>
    <row r="504" spans="1:3" x14ac:dyDescent="0.2">
      <c r="A504" s="50">
        <v>713</v>
      </c>
      <c r="B504" s="20" t="s">
        <v>207</v>
      </c>
      <c r="C504" s="51" t="s">
        <v>388</v>
      </c>
    </row>
    <row r="505" spans="1:3" x14ac:dyDescent="0.2">
      <c r="A505" s="50">
        <v>714</v>
      </c>
      <c r="B505" s="20" t="s">
        <v>207</v>
      </c>
      <c r="C505" s="51" t="s">
        <v>388</v>
      </c>
    </row>
    <row r="506" spans="1:3" x14ac:dyDescent="0.2">
      <c r="A506" s="50">
        <v>715</v>
      </c>
      <c r="B506" s="20" t="s">
        <v>207</v>
      </c>
      <c r="C506" s="51" t="s">
        <v>388</v>
      </c>
    </row>
    <row r="507" spans="1:3" x14ac:dyDescent="0.2">
      <c r="A507" s="50">
        <v>716</v>
      </c>
      <c r="B507" s="20" t="s">
        <v>208</v>
      </c>
      <c r="C507" s="51" t="s">
        <v>388</v>
      </c>
    </row>
    <row r="508" spans="1:3" x14ac:dyDescent="0.2">
      <c r="A508" s="50">
        <v>717</v>
      </c>
      <c r="B508" s="20" t="s">
        <v>208</v>
      </c>
      <c r="C508" s="51" t="s">
        <v>388</v>
      </c>
    </row>
    <row r="509" spans="1:3" x14ac:dyDescent="0.2">
      <c r="A509" s="50">
        <v>718</v>
      </c>
      <c r="B509" s="20" t="s">
        <v>209</v>
      </c>
      <c r="C509" s="51" t="s">
        <v>388</v>
      </c>
    </row>
    <row r="510" spans="1:3" x14ac:dyDescent="0.2">
      <c r="A510" s="50">
        <v>719</v>
      </c>
      <c r="B510" s="20" t="s">
        <v>209</v>
      </c>
      <c r="C510" s="51" t="s">
        <v>388</v>
      </c>
    </row>
    <row r="511" spans="1:3" x14ac:dyDescent="0.2">
      <c r="A511" s="50">
        <v>720</v>
      </c>
      <c r="B511" s="20" t="s">
        <v>74</v>
      </c>
      <c r="C511" s="51" t="s">
        <v>395</v>
      </c>
    </row>
    <row r="512" spans="1:3" x14ac:dyDescent="0.2">
      <c r="A512" s="50">
        <v>721</v>
      </c>
      <c r="B512" s="20" t="s">
        <v>210</v>
      </c>
      <c r="C512" s="51" t="s">
        <v>395</v>
      </c>
    </row>
    <row r="513" spans="1:3" x14ac:dyDescent="0.2">
      <c r="A513" s="50">
        <v>722</v>
      </c>
      <c r="B513" s="20" t="s">
        <v>210</v>
      </c>
      <c r="C513" s="51" t="s">
        <v>395</v>
      </c>
    </row>
    <row r="514" spans="1:3" x14ac:dyDescent="0.2">
      <c r="A514" s="50">
        <v>723</v>
      </c>
      <c r="B514" s="20" t="s">
        <v>210</v>
      </c>
      <c r="C514" s="51" t="s">
        <v>395</v>
      </c>
    </row>
    <row r="515" spans="1:3" x14ac:dyDescent="0.2">
      <c r="A515" s="50">
        <v>724</v>
      </c>
      <c r="B515" s="20" t="s">
        <v>210</v>
      </c>
      <c r="C515" s="51" t="s">
        <v>395</v>
      </c>
    </row>
    <row r="516" spans="1:3" x14ac:dyDescent="0.2">
      <c r="A516" s="50">
        <v>725</v>
      </c>
      <c r="B516" s="20" t="s">
        <v>210</v>
      </c>
      <c r="C516" s="51" t="s">
        <v>395</v>
      </c>
    </row>
    <row r="517" spans="1:3" x14ac:dyDescent="0.2">
      <c r="A517" s="50">
        <v>726</v>
      </c>
      <c r="B517" s="20" t="s">
        <v>210</v>
      </c>
      <c r="C517" s="51" t="s">
        <v>395</v>
      </c>
    </row>
    <row r="518" spans="1:3" x14ac:dyDescent="0.2">
      <c r="A518" s="50">
        <v>727</v>
      </c>
      <c r="B518" s="20" t="s">
        <v>210</v>
      </c>
      <c r="C518" s="51" t="s">
        <v>395</v>
      </c>
    </row>
    <row r="519" spans="1:3" x14ac:dyDescent="0.2">
      <c r="A519" s="50">
        <v>728</v>
      </c>
      <c r="B519" s="20" t="s">
        <v>211</v>
      </c>
      <c r="C519" s="51" t="s">
        <v>395</v>
      </c>
    </row>
    <row r="520" spans="1:3" x14ac:dyDescent="0.2">
      <c r="A520" s="50">
        <v>729</v>
      </c>
      <c r="B520" s="20" t="s">
        <v>210</v>
      </c>
      <c r="C520" s="51" t="s">
        <v>395</v>
      </c>
    </row>
    <row r="521" spans="1:3" x14ac:dyDescent="0.2">
      <c r="A521" s="50">
        <v>730</v>
      </c>
      <c r="B521" s="20" t="s">
        <v>211</v>
      </c>
      <c r="C521" s="51" t="s">
        <v>395</v>
      </c>
    </row>
    <row r="522" spans="1:3" x14ac:dyDescent="0.2">
      <c r="A522" s="50">
        <v>731</v>
      </c>
      <c r="B522" s="20" t="s">
        <v>210</v>
      </c>
      <c r="C522" s="51" t="s">
        <v>395</v>
      </c>
    </row>
    <row r="523" spans="1:3" x14ac:dyDescent="0.2">
      <c r="A523" s="50">
        <v>732</v>
      </c>
      <c r="B523" s="20" t="s">
        <v>211</v>
      </c>
      <c r="C523" s="51" t="s">
        <v>395</v>
      </c>
    </row>
    <row r="524" spans="1:3" x14ac:dyDescent="0.2">
      <c r="A524" s="50">
        <v>733</v>
      </c>
      <c r="B524" s="20" t="s">
        <v>210</v>
      </c>
      <c r="C524" s="51" t="s">
        <v>395</v>
      </c>
    </row>
    <row r="525" spans="1:3" x14ac:dyDescent="0.2">
      <c r="A525" s="50">
        <v>734</v>
      </c>
      <c r="B525" s="20" t="s">
        <v>211</v>
      </c>
      <c r="C525" s="51" t="s">
        <v>395</v>
      </c>
    </row>
    <row r="526" spans="1:3" x14ac:dyDescent="0.2">
      <c r="A526" s="50">
        <v>735</v>
      </c>
      <c r="B526" s="20" t="s">
        <v>210</v>
      </c>
      <c r="C526" s="51" t="s">
        <v>395</v>
      </c>
    </row>
    <row r="527" spans="1:3" x14ac:dyDescent="0.2">
      <c r="A527" s="50">
        <v>736</v>
      </c>
      <c r="B527" s="20" t="s">
        <v>211</v>
      </c>
      <c r="C527" s="51" t="s">
        <v>395</v>
      </c>
    </row>
    <row r="528" spans="1:3" x14ac:dyDescent="0.2">
      <c r="A528" s="50">
        <v>737</v>
      </c>
      <c r="B528" s="20" t="s">
        <v>210</v>
      </c>
      <c r="C528" s="51" t="s">
        <v>395</v>
      </c>
    </row>
    <row r="529" spans="1:3" x14ac:dyDescent="0.2">
      <c r="A529" s="50">
        <v>738</v>
      </c>
      <c r="B529" s="20" t="s">
        <v>211</v>
      </c>
      <c r="C529" s="51" t="s">
        <v>395</v>
      </c>
    </row>
    <row r="530" spans="1:3" x14ac:dyDescent="0.2">
      <c r="A530" s="50">
        <v>739</v>
      </c>
      <c r="B530" s="20" t="s">
        <v>210</v>
      </c>
      <c r="C530" s="51" t="s">
        <v>395</v>
      </c>
    </row>
    <row r="531" spans="1:3" x14ac:dyDescent="0.2">
      <c r="A531" s="50">
        <v>740</v>
      </c>
      <c r="B531" s="20" t="s">
        <v>211</v>
      </c>
      <c r="C531" s="51" t="s">
        <v>395</v>
      </c>
    </row>
    <row r="532" spans="1:3" x14ac:dyDescent="0.2">
      <c r="A532" s="50">
        <v>741</v>
      </c>
      <c r="B532" s="20" t="s">
        <v>210</v>
      </c>
      <c r="C532" s="51" t="s">
        <v>395</v>
      </c>
    </row>
    <row r="533" spans="1:3" x14ac:dyDescent="0.2">
      <c r="A533" s="50">
        <v>742</v>
      </c>
      <c r="B533" s="20" t="s">
        <v>211</v>
      </c>
      <c r="C533" s="51" t="s">
        <v>395</v>
      </c>
    </row>
    <row r="534" spans="1:3" x14ac:dyDescent="0.2">
      <c r="A534" s="50">
        <v>743</v>
      </c>
      <c r="B534" s="20" t="s">
        <v>210</v>
      </c>
      <c r="C534" s="51" t="s">
        <v>395</v>
      </c>
    </row>
    <row r="535" spans="1:3" x14ac:dyDescent="0.2">
      <c r="A535" s="50">
        <v>744</v>
      </c>
      <c r="B535" s="20" t="s">
        <v>211</v>
      </c>
      <c r="C535" s="51" t="s">
        <v>395</v>
      </c>
    </row>
    <row r="536" spans="1:3" x14ac:dyDescent="0.2">
      <c r="A536" s="50">
        <v>745</v>
      </c>
      <c r="B536" s="20" t="s">
        <v>210</v>
      </c>
      <c r="C536" s="51" t="s">
        <v>395</v>
      </c>
    </row>
    <row r="537" spans="1:3" x14ac:dyDescent="0.2">
      <c r="A537" s="50">
        <v>746</v>
      </c>
      <c r="B537" s="20" t="s">
        <v>211</v>
      </c>
      <c r="C537" s="51" t="s">
        <v>395</v>
      </c>
    </row>
    <row r="538" spans="1:3" x14ac:dyDescent="0.2">
      <c r="A538" s="50">
        <v>747</v>
      </c>
      <c r="B538" s="20" t="s">
        <v>210</v>
      </c>
      <c r="C538" s="51" t="s">
        <v>395</v>
      </c>
    </row>
    <row r="539" spans="1:3" x14ac:dyDescent="0.2">
      <c r="A539" s="50">
        <v>748</v>
      </c>
      <c r="B539" s="20" t="s">
        <v>210</v>
      </c>
      <c r="C539" s="51" t="s">
        <v>395</v>
      </c>
    </row>
    <row r="540" spans="1:3" x14ac:dyDescent="0.2">
      <c r="A540" s="50">
        <v>749</v>
      </c>
      <c r="B540" s="20" t="s">
        <v>211</v>
      </c>
      <c r="C540" s="51" t="s">
        <v>395</v>
      </c>
    </row>
    <row r="541" spans="1:3" x14ac:dyDescent="0.2">
      <c r="A541" s="50">
        <v>752</v>
      </c>
      <c r="B541" s="20" t="s">
        <v>210</v>
      </c>
      <c r="C541" s="51" t="s">
        <v>395</v>
      </c>
    </row>
    <row r="542" spans="1:3" x14ac:dyDescent="0.2">
      <c r="A542" s="50">
        <v>753</v>
      </c>
      <c r="B542" s="20" t="s">
        <v>212</v>
      </c>
      <c r="C542" s="51" t="s">
        <v>395</v>
      </c>
    </row>
    <row r="543" spans="1:3" x14ac:dyDescent="0.2">
      <c r="A543" s="50">
        <v>754</v>
      </c>
      <c r="B543" s="20" t="s">
        <v>210</v>
      </c>
      <c r="C543" s="51" t="s">
        <v>395</v>
      </c>
    </row>
    <row r="544" spans="1:3" x14ac:dyDescent="0.2">
      <c r="A544" s="50">
        <v>755</v>
      </c>
      <c r="B544" s="20" t="s">
        <v>212</v>
      </c>
      <c r="C544" s="51" t="s">
        <v>395</v>
      </c>
    </row>
    <row r="545" spans="1:3" x14ac:dyDescent="0.2">
      <c r="A545" s="50">
        <v>756</v>
      </c>
      <c r="B545" s="20" t="s">
        <v>210</v>
      </c>
      <c r="C545" s="51" t="s">
        <v>395</v>
      </c>
    </row>
    <row r="546" spans="1:3" x14ac:dyDescent="0.2">
      <c r="A546" s="50">
        <v>757</v>
      </c>
      <c r="B546" s="20" t="s">
        <v>212</v>
      </c>
      <c r="C546" s="51" t="s">
        <v>395</v>
      </c>
    </row>
    <row r="547" spans="1:3" x14ac:dyDescent="0.2">
      <c r="A547" s="50">
        <v>758</v>
      </c>
      <c r="B547" s="20" t="s">
        <v>210</v>
      </c>
      <c r="C547" s="51" t="s">
        <v>395</v>
      </c>
    </row>
    <row r="548" spans="1:3" x14ac:dyDescent="0.2">
      <c r="A548" s="50">
        <v>759</v>
      </c>
      <c r="B548" s="20" t="s">
        <v>212</v>
      </c>
      <c r="C548" s="51" t="s">
        <v>395</v>
      </c>
    </row>
    <row r="549" spans="1:3" x14ac:dyDescent="0.2">
      <c r="A549" s="50">
        <v>760</v>
      </c>
      <c r="B549" s="20" t="s">
        <v>210</v>
      </c>
      <c r="C549" s="51" t="s">
        <v>395</v>
      </c>
    </row>
    <row r="550" spans="1:3" x14ac:dyDescent="0.2">
      <c r="A550" s="50">
        <v>761</v>
      </c>
      <c r="B550" s="20" t="s">
        <v>212</v>
      </c>
      <c r="C550" s="51" t="s">
        <v>395</v>
      </c>
    </row>
    <row r="551" spans="1:3" x14ac:dyDescent="0.2">
      <c r="A551" s="50">
        <v>762</v>
      </c>
      <c r="B551" s="20" t="s">
        <v>210</v>
      </c>
      <c r="C551" s="51" t="s">
        <v>395</v>
      </c>
    </row>
    <row r="552" spans="1:3" x14ac:dyDescent="0.2">
      <c r="A552" s="50">
        <v>763</v>
      </c>
      <c r="B552" s="20" t="s">
        <v>212</v>
      </c>
      <c r="C552" s="51" t="s">
        <v>395</v>
      </c>
    </row>
    <row r="553" spans="1:3" x14ac:dyDescent="0.2">
      <c r="A553" s="50">
        <v>764</v>
      </c>
      <c r="B553" s="20" t="s">
        <v>210</v>
      </c>
      <c r="C553" s="51" t="s">
        <v>395</v>
      </c>
    </row>
    <row r="554" spans="1:3" x14ac:dyDescent="0.2">
      <c r="A554" s="50">
        <v>765</v>
      </c>
      <c r="B554" s="20" t="s">
        <v>212</v>
      </c>
      <c r="C554" s="51" t="s">
        <v>395</v>
      </c>
    </row>
    <row r="555" spans="1:3" x14ac:dyDescent="0.2">
      <c r="A555" s="50">
        <v>766</v>
      </c>
      <c r="B555" s="20" t="s">
        <v>210</v>
      </c>
      <c r="C555" s="51" t="s">
        <v>395</v>
      </c>
    </row>
    <row r="556" spans="1:3" x14ac:dyDescent="0.2">
      <c r="A556" s="50">
        <v>767</v>
      </c>
      <c r="B556" s="20" t="s">
        <v>212</v>
      </c>
      <c r="C556" s="51" t="s">
        <v>395</v>
      </c>
    </row>
    <row r="557" spans="1:3" x14ac:dyDescent="0.2">
      <c r="A557" s="50">
        <v>768</v>
      </c>
      <c r="B557" s="20" t="s">
        <v>210</v>
      </c>
      <c r="C557" s="51" t="s">
        <v>395</v>
      </c>
    </row>
    <row r="558" spans="1:3" x14ac:dyDescent="0.2">
      <c r="A558" s="50">
        <v>769</v>
      </c>
      <c r="B558" s="20" t="s">
        <v>212</v>
      </c>
      <c r="C558" s="51" t="s">
        <v>395</v>
      </c>
    </row>
    <row r="559" spans="1:3" x14ac:dyDescent="0.2">
      <c r="A559" s="50">
        <v>770</v>
      </c>
      <c r="B559" s="20" t="s">
        <v>213</v>
      </c>
      <c r="C559" s="51" t="s">
        <v>395</v>
      </c>
    </row>
    <row r="560" spans="1:3" x14ac:dyDescent="0.2">
      <c r="A560" s="50">
        <v>775</v>
      </c>
      <c r="B560" s="20" t="s">
        <v>214</v>
      </c>
      <c r="C560" s="51" t="s">
        <v>388</v>
      </c>
    </row>
    <row r="561" spans="1:3" x14ac:dyDescent="0.2">
      <c r="A561" s="50">
        <v>776</v>
      </c>
      <c r="B561" s="20" t="s">
        <v>214</v>
      </c>
      <c r="C561" s="51" t="s">
        <v>388</v>
      </c>
    </row>
    <row r="562" spans="1:3" x14ac:dyDescent="0.2">
      <c r="A562" s="50">
        <v>781</v>
      </c>
      <c r="B562" s="20" t="s">
        <v>210</v>
      </c>
      <c r="C562" s="51" t="s">
        <v>388</v>
      </c>
    </row>
    <row r="563" spans="1:3" x14ac:dyDescent="0.2">
      <c r="A563" s="50">
        <v>782</v>
      </c>
      <c r="B563" s="20" t="s">
        <v>210</v>
      </c>
      <c r="C563" s="51" t="s">
        <v>395</v>
      </c>
    </row>
    <row r="564" spans="1:3" x14ac:dyDescent="0.2">
      <c r="A564" s="50">
        <v>783</v>
      </c>
      <c r="B564" s="20" t="s">
        <v>210</v>
      </c>
      <c r="C564" s="51" t="s">
        <v>395</v>
      </c>
    </row>
    <row r="565" spans="1:3" x14ac:dyDescent="0.2">
      <c r="A565" s="50">
        <v>784</v>
      </c>
      <c r="B565" s="20" t="s">
        <v>210</v>
      </c>
      <c r="C565" s="51" t="s">
        <v>395</v>
      </c>
    </row>
    <row r="566" spans="1:3" x14ac:dyDescent="0.2">
      <c r="A566" s="50">
        <v>785</v>
      </c>
      <c r="B566" s="20" t="s">
        <v>210</v>
      </c>
      <c r="C566" s="51" t="s">
        <v>395</v>
      </c>
    </row>
    <row r="567" spans="1:3" x14ac:dyDescent="0.2">
      <c r="A567" s="50">
        <v>786</v>
      </c>
      <c r="B567" s="20" t="s">
        <v>210</v>
      </c>
      <c r="C567" s="51" t="s">
        <v>395</v>
      </c>
    </row>
    <row r="568" spans="1:3" x14ac:dyDescent="0.2">
      <c r="A568" s="50">
        <v>787</v>
      </c>
      <c r="B568" s="20" t="s">
        <v>215</v>
      </c>
      <c r="C568" s="51" t="s">
        <v>395</v>
      </c>
    </row>
    <row r="569" spans="1:3" x14ac:dyDescent="0.2">
      <c r="A569" s="50">
        <v>788</v>
      </c>
      <c r="B569" s="20" t="s">
        <v>216</v>
      </c>
      <c r="C569" s="51" t="s">
        <v>395</v>
      </c>
    </row>
    <row r="570" spans="1:3" x14ac:dyDescent="0.2">
      <c r="A570" s="50">
        <v>789</v>
      </c>
      <c r="B570" s="20" t="s">
        <v>217</v>
      </c>
      <c r="C570" s="51" t="s">
        <v>395</v>
      </c>
    </row>
    <row r="571" spans="1:3" x14ac:dyDescent="0.2">
      <c r="A571" s="50">
        <v>790</v>
      </c>
      <c r="B571" s="20" t="s">
        <v>218</v>
      </c>
      <c r="C571" s="51" t="s">
        <v>395</v>
      </c>
    </row>
    <row r="572" spans="1:3" x14ac:dyDescent="0.2">
      <c r="A572" s="50">
        <v>791</v>
      </c>
      <c r="B572" s="20" t="s">
        <v>219</v>
      </c>
      <c r="C572" s="51" t="s">
        <v>395</v>
      </c>
    </row>
    <row r="573" spans="1:3" x14ac:dyDescent="0.2">
      <c r="A573" s="50">
        <v>792</v>
      </c>
      <c r="B573" s="20" t="s">
        <v>220</v>
      </c>
      <c r="C573" s="51" t="s">
        <v>395</v>
      </c>
    </row>
    <row r="574" spans="1:3" x14ac:dyDescent="0.2">
      <c r="A574" s="50">
        <v>793</v>
      </c>
      <c r="B574" s="20" t="s">
        <v>210</v>
      </c>
      <c r="C574" s="51" t="s">
        <v>395</v>
      </c>
    </row>
    <row r="575" spans="1:3" x14ac:dyDescent="0.2">
      <c r="A575" s="50">
        <v>794</v>
      </c>
      <c r="B575" s="20" t="s">
        <v>211</v>
      </c>
      <c r="C575" s="51" t="s">
        <v>395</v>
      </c>
    </row>
    <row r="576" spans="1:3" x14ac:dyDescent="0.2">
      <c r="A576" s="50">
        <v>801</v>
      </c>
      <c r="B576" s="20" t="s">
        <v>137</v>
      </c>
      <c r="C576" s="51" t="s">
        <v>395</v>
      </c>
    </row>
    <row r="577" spans="1:3" x14ac:dyDescent="0.2">
      <c r="A577" s="50">
        <v>802</v>
      </c>
      <c r="B577" s="20" t="s">
        <v>221</v>
      </c>
      <c r="C577" s="51" t="s">
        <v>395</v>
      </c>
    </row>
    <row r="578" spans="1:3" x14ac:dyDescent="0.2">
      <c r="A578" s="50">
        <v>803</v>
      </c>
      <c r="B578" s="20" t="s">
        <v>222</v>
      </c>
      <c r="C578" s="51" t="s">
        <v>388</v>
      </c>
    </row>
    <row r="579" spans="1:3" x14ac:dyDescent="0.2">
      <c r="A579" s="50">
        <v>804</v>
      </c>
      <c r="B579" s="20" t="s">
        <v>221</v>
      </c>
      <c r="C579" s="51" t="s">
        <v>395</v>
      </c>
    </row>
    <row r="580" spans="1:3" x14ac:dyDescent="0.2">
      <c r="A580" s="50">
        <v>805</v>
      </c>
      <c r="B580" s="20" t="s">
        <v>222</v>
      </c>
      <c r="C580" s="51" t="s">
        <v>388</v>
      </c>
    </row>
    <row r="581" spans="1:3" x14ac:dyDescent="0.2">
      <c r="A581" s="50">
        <v>806</v>
      </c>
      <c r="B581" s="20" t="s">
        <v>221</v>
      </c>
      <c r="C581" s="51" t="s">
        <v>395</v>
      </c>
    </row>
    <row r="582" spans="1:3" x14ac:dyDescent="0.2">
      <c r="A582" s="50">
        <v>807</v>
      </c>
      <c r="B582" s="20" t="s">
        <v>222</v>
      </c>
      <c r="C582" s="51" t="s">
        <v>388</v>
      </c>
    </row>
    <row r="583" spans="1:3" x14ac:dyDescent="0.2">
      <c r="A583" s="50">
        <v>808</v>
      </c>
      <c r="B583" s="20" t="s">
        <v>221</v>
      </c>
      <c r="C583" s="51" t="s">
        <v>395</v>
      </c>
    </row>
    <row r="584" spans="1:3" x14ac:dyDescent="0.2">
      <c r="A584" s="50">
        <v>809</v>
      </c>
      <c r="B584" s="20" t="s">
        <v>222</v>
      </c>
      <c r="C584" s="51" t="s">
        <v>388</v>
      </c>
    </row>
    <row r="585" spans="1:3" x14ac:dyDescent="0.2">
      <c r="A585" s="50">
        <v>810</v>
      </c>
      <c r="B585" s="20" t="s">
        <v>221</v>
      </c>
      <c r="C585" s="51" t="s">
        <v>395</v>
      </c>
    </row>
    <row r="586" spans="1:3" x14ac:dyDescent="0.2">
      <c r="A586" s="50">
        <v>811</v>
      </c>
      <c r="B586" s="20" t="s">
        <v>222</v>
      </c>
      <c r="C586" s="51" t="s">
        <v>388</v>
      </c>
    </row>
    <row r="587" spans="1:3" x14ac:dyDescent="0.2">
      <c r="A587" s="50">
        <v>812</v>
      </c>
      <c r="B587" s="20" t="s">
        <v>221</v>
      </c>
      <c r="C587" s="51" t="s">
        <v>395</v>
      </c>
    </row>
    <row r="588" spans="1:3" x14ac:dyDescent="0.2">
      <c r="A588" s="50">
        <v>813</v>
      </c>
      <c r="B588" s="20" t="s">
        <v>222</v>
      </c>
      <c r="C588" s="51" t="s">
        <v>388</v>
      </c>
    </row>
    <row r="589" spans="1:3" x14ac:dyDescent="0.2">
      <c r="A589" s="50">
        <v>814</v>
      </c>
      <c r="B589" s="20" t="s">
        <v>221</v>
      </c>
      <c r="C589" s="51" t="s">
        <v>395</v>
      </c>
    </row>
    <row r="590" spans="1:3" x14ac:dyDescent="0.2">
      <c r="A590" s="50">
        <v>815</v>
      </c>
      <c r="B590" s="20" t="s">
        <v>222</v>
      </c>
      <c r="C590" s="51" t="s">
        <v>388</v>
      </c>
    </row>
    <row r="591" spans="1:3" x14ac:dyDescent="0.2">
      <c r="A591" s="50">
        <v>816</v>
      </c>
      <c r="B591" s="20" t="s">
        <v>221</v>
      </c>
      <c r="C591" s="51" t="s">
        <v>395</v>
      </c>
    </row>
    <row r="592" spans="1:3" x14ac:dyDescent="0.2">
      <c r="A592" s="50">
        <v>817</v>
      </c>
      <c r="B592" s="20" t="s">
        <v>222</v>
      </c>
      <c r="C592" s="51" t="s">
        <v>388</v>
      </c>
    </row>
    <row r="593" spans="1:3" x14ac:dyDescent="0.2">
      <c r="A593" s="50">
        <v>818</v>
      </c>
      <c r="B593" s="20" t="s">
        <v>221</v>
      </c>
      <c r="C593" s="51" t="s">
        <v>395</v>
      </c>
    </row>
    <row r="594" spans="1:3" x14ac:dyDescent="0.2">
      <c r="A594" s="50">
        <v>819</v>
      </c>
      <c r="B594" s="20" t="s">
        <v>222</v>
      </c>
      <c r="C594" s="51" t="s">
        <v>388</v>
      </c>
    </row>
    <row r="595" spans="1:3" x14ac:dyDescent="0.2">
      <c r="A595" s="50">
        <v>820</v>
      </c>
      <c r="B595" s="20" t="s">
        <v>221</v>
      </c>
      <c r="C595" s="51" t="s">
        <v>395</v>
      </c>
    </row>
    <row r="596" spans="1:3" x14ac:dyDescent="0.2">
      <c r="A596" s="50">
        <v>821</v>
      </c>
      <c r="B596" s="20" t="s">
        <v>222</v>
      </c>
      <c r="C596" s="51" t="s">
        <v>388</v>
      </c>
    </row>
    <row r="597" spans="1:3" x14ac:dyDescent="0.2">
      <c r="A597" s="50">
        <v>822</v>
      </c>
      <c r="B597" s="20" t="s">
        <v>221</v>
      </c>
      <c r="C597" s="51" t="s">
        <v>395</v>
      </c>
    </row>
    <row r="598" spans="1:3" x14ac:dyDescent="0.2">
      <c r="A598" s="50">
        <v>823</v>
      </c>
      <c r="B598" s="20" t="s">
        <v>222</v>
      </c>
      <c r="C598" s="51" t="s">
        <v>388</v>
      </c>
    </row>
    <row r="599" spans="1:3" x14ac:dyDescent="0.2">
      <c r="A599" s="50">
        <v>824</v>
      </c>
      <c r="B599" s="20" t="s">
        <v>221</v>
      </c>
      <c r="C599" s="51" t="s">
        <v>395</v>
      </c>
    </row>
    <row r="600" spans="1:3" x14ac:dyDescent="0.2">
      <c r="A600" s="50">
        <v>825</v>
      </c>
      <c r="B600" s="20" t="s">
        <v>222</v>
      </c>
      <c r="C600" s="51" t="s">
        <v>388</v>
      </c>
    </row>
    <row r="601" spans="1:3" x14ac:dyDescent="0.2">
      <c r="A601" s="50">
        <v>826</v>
      </c>
      <c r="B601" s="20" t="s">
        <v>221</v>
      </c>
      <c r="C601" s="51" t="s">
        <v>395</v>
      </c>
    </row>
    <row r="602" spans="1:3" x14ac:dyDescent="0.2">
      <c r="A602" s="50">
        <v>827</v>
      </c>
      <c r="B602" s="20" t="s">
        <v>222</v>
      </c>
      <c r="C602" s="51" t="s">
        <v>388</v>
      </c>
    </row>
    <row r="603" spans="1:3" x14ac:dyDescent="0.2">
      <c r="A603" s="50">
        <v>828</v>
      </c>
      <c r="B603" s="20" t="s">
        <v>221</v>
      </c>
      <c r="C603" s="51" t="s">
        <v>395</v>
      </c>
    </row>
    <row r="604" spans="1:3" x14ac:dyDescent="0.2">
      <c r="A604" s="50">
        <v>829</v>
      </c>
      <c r="B604" s="20" t="s">
        <v>222</v>
      </c>
      <c r="C604" s="51" t="s">
        <v>388</v>
      </c>
    </row>
    <row r="605" spans="1:3" x14ac:dyDescent="0.2">
      <c r="A605" s="50">
        <v>830</v>
      </c>
      <c r="B605" s="20" t="s">
        <v>221</v>
      </c>
      <c r="C605" s="51" t="s">
        <v>395</v>
      </c>
    </row>
    <row r="606" spans="1:3" x14ac:dyDescent="0.2">
      <c r="A606" s="50">
        <v>831</v>
      </c>
      <c r="B606" s="20" t="s">
        <v>222</v>
      </c>
      <c r="C606" s="51" t="s">
        <v>388</v>
      </c>
    </row>
    <row r="607" spans="1:3" x14ac:dyDescent="0.2">
      <c r="A607" s="50">
        <v>832</v>
      </c>
      <c r="B607" s="20" t="s">
        <v>221</v>
      </c>
      <c r="C607" s="51" t="s">
        <v>395</v>
      </c>
    </row>
    <row r="608" spans="1:3" x14ac:dyDescent="0.2">
      <c r="A608" s="50">
        <v>833</v>
      </c>
      <c r="B608" s="20" t="s">
        <v>222</v>
      </c>
      <c r="C608" s="51" t="s">
        <v>388</v>
      </c>
    </row>
    <row r="609" spans="1:3" x14ac:dyDescent="0.2">
      <c r="A609" s="50">
        <v>834</v>
      </c>
      <c r="B609" s="20" t="s">
        <v>221</v>
      </c>
      <c r="C609" s="51" t="s">
        <v>395</v>
      </c>
    </row>
    <row r="610" spans="1:3" x14ac:dyDescent="0.2">
      <c r="A610" s="50">
        <v>835</v>
      </c>
      <c r="B610" s="20" t="s">
        <v>222</v>
      </c>
      <c r="C610" s="51" t="s">
        <v>388</v>
      </c>
    </row>
    <row r="611" spans="1:3" x14ac:dyDescent="0.2">
      <c r="A611" s="50">
        <v>836</v>
      </c>
      <c r="B611" s="20" t="s">
        <v>221</v>
      </c>
      <c r="C611" s="51" t="s">
        <v>395</v>
      </c>
    </row>
    <row r="612" spans="1:3" x14ac:dyDescent="0.2">
      <c r="A612" s="50">
        <v>837</v>
      </c>
      <c r="B612" s="20" t="s">
        <v>222</v>
      </c>
      <c r="C612" s="51" t="s">
        <v>388</v>
      </c>
    </row>
    <row r="613" spans="1:3" x14ac:dyDescent="0.2">
      <c r="A613" s="50">
        <v>838</v>
      </c>
      <c r="B613" s="20" t="s">
        <v>221</v>
      </c>
      <c r="C613" s="51" t="s">
        <v>395</v>
      </c>
    </row>
    <row r="614" spans="1:3" x14ac:dyDescent="0.2">
      <c r="A614" s="50">
        <v>839</v>
      </c>
      <c r="B614" s="20" t="s">
        <v>222</v>
      </c>
      <c r="C614" s="51" t="s">
        <v>388</v>
      </c>
    </row>
    <row r="615" spans="1:3" x14ac:dyDescent="0.2">
      <c r="A615" s="50">
        <v>840</v>
      </c>
      <c r="B615" s="20" t="s">
        <v>221</v>
      </c>
      <c r="C615" s="51" t="s">
        <v>395</v>
      </c>
    </row>
    <row r="616" spans="1:3" x14ac:dyDescent="0.2">
      <c r="A616" s="50">
        <v>841</v>
      </c>
      <c r="B616" s="20" t="s">
        <v>222</v>
      </c>
      <c r="C616" s="51" t="s">
        <v>388</v>
      </c>
    </row>
    <row r="617" spans="1:3" x14ac:dyDescent="0.2">
      <c r="A617" s="50">
        <v>842</v>
      </c>
      <c r="B617" s="20" t="s">
        <v>221</v>
      </c>
      <c r="C617" s="51" t="s">
        <v>395</v>
      </c>
    </row>
    <row r="618" spans="1:3" x14ac:dyDescent="0.2">
      <c r="A618" s="50">
        <v>843</v>
      </c>
      <c r="B618" s="20" t="s">
        <v>222</v>
      </c>
      <c r="C618" s="51" t="s">
        <v>388</v>
      </c>
    </row>
    <row r="619" spans="1:3" x14ac:dyDescent="0.2">
      <c r="A619" s="50">
        <v>844</v>
      </c>
      <c r="B619" s="20" t="s">
        <v>221</v>
      </c>
      <c r="C619" s="51" t="s">
        <v>395</v>
      </c>
    </row>
    <row r="620" spans="1:3" x14ac:dyDescent="0.2">
      <c r="A620" s="50">
        <v>845</v>
      </c>
      <c r="B620" s="20" t="s">
        <v>222</v>
      </c>
      <c r="C620" s="51" t="s">
        <v>388</v>
      </c>
    </row>
    <row r="621" spans="1:3" x14ac:dyDescent="0.2">
      <c r="A621" s="50">
        <v>846</v>
      </c>
      <c r="B621" s="20" t="s">
        <v>221</v>
      </c>
      <c r="C621" s="51" t="s">
        <v>395</v>
      </c>
    </row>
    <row r="622" spans="1:3" x14ac:dyDescent="0.2">
      <c r="A622" s="50">
        <v>847</v>
      </c>
      <c r="B622" s="20" t="s">
        <v>222</v>
      </c>
      <c r="C622" s="51" t="s">
        <v>388</v>
      </c>
    </row>
    <row r="623" spans="1:3" x14ac:dyDescent="0.2">
      <c r="A623" s="50">
        <v>848</v>
      </c>
      <c r="B623" s="20" t="s">
        <v>221</v>
      </c>
      <c r="C623" s="51" t="s">
        <v>395</v>
      </c>
    </row>
    <row r="624" spans="1:3" x14ac:dyDescent="0.2">
      <c r="A624" s="50">
        <v>849</v>
      </c>
      <c r="B624" s="20" t="s">
        <v>222</v>
      </c>
      <c r="C624" s="51" t="s">
        <v>388</v>
      </c>
    </row>
    <row r="625" spans="1:3" x14ac:dyDescent="0.2">
      <c r="A625" s="50">
        <v>850</v>
      </c>
      <c r="B625" s="20" t="s">
        <v>222</v>
      </c>
      <c r="C625" s="51" t="s">
        <v>388</v>
      </c>
    </row>
    <row r="626" spans="1:3" x14ac:dyDescent="0.2">
      <c r="A626" s="50">
        <v>851</v>
      </c>
      <c r="B626" s="20" t="s">
        <v>222</v>
      </c>
      <c r="C626" s="51" t="s">
        <v>388</v>
      </c>
    </row>
    <row r="627" spans="1:3" x14ac:dyDescent="0.2">
      <c r="A627" s="50">
        <v>852</v>
      </c>
      <c r="B627" s="20" t="s">
        <v>221</v>
      </c>
      <c r="C627" s="51" t="s">
        <v>395</v>
      </c>
    </row>
    <row r="628" spans="1:3" x14ac:dyDescent="0.2">
      <c r="A628" s="50">
        <v>853</v>
      </c>
      <c r="B628" s="20" t="s">
        <v>221</v>
      </c>
      <c r="C628" s="51" t="s">
        <v>395</v>
      </c>
    </row>
    <row r="629" spans="1:3" x14ac:dyDescent="0.2">
      <c r="A629" s="50">
        <v>854</v>
      </c>
      <c r="B629" s="20" t="s">
        <v>221</v>
      </c>
      <c r="C629" s="51" t="s">
        <v>395</v>
      </c>
    </row>
    <row r="630" spans="1:3" x14ac:dyDescent="0.2">
      <c r="A630" s="50">
        <v>855</v>
      </c>
      <c r="B630" s="20" t="s">
        <v>221</v>
      </c>
      <c r="C630" s="51" t="s">
        <v>395</v>
      </c>
    </row>
    <row r="631" spans="1:3" x14ac:dyDescent="0.2">
      <c r="A631" s="50">
        <v>856</v>
      </c>
      <c r="B631" s="20" t="s">
        <v>221</v>
      </c>
      <c r="C631" s="51" t="s">
        <v>395</v>
      </c>
    </row>
    <row r="632" spans="1:3" x14ac:dyDescent="0.2">
      <c r="A632" s="50">
        <v>857</v>
      </c>
      <c r="B632" s="20" t="s">
        <v>221</v>
      </c>
      <c r="C632" s="51" t="s">
        <v>395</v>
      </c>
    </row>
    <row r="633" spans="1:3" x14ac:dyDescent="0.2">
      <c r="A633" s="50">
        <v>858</v>
      </c>
      <c r="B633" s="20" t="s">
        <v>221</v>
      </c>
      <c r="C633" s="51" t="s">
        <v>395</v>
      </c>
    </row>
    <row r="634" spans="1:3" x14ac:dyDescent="0.2">
      <c r="A634" s="50">
        <v>859</v>
      </c>
      <c r="B634" s="20" t="s">
        <v>221</v>
      </c>
      <c r="C634" s="51" t="s">
        <v>395</v>
      </c>
    </row>
    <row r="635" spans="1:3" x14ac:dyDescent="0.2">
      <c r="A635" s="50">
        <v>860</v>
      </c>
      <c r="B635" s="20" t="s">
        <v>221</v>
      </c>
      <c r="C635" s="51" t="s">
        <v>395</v>
      </c>
    </row>
    <row r="636" spans="1:3" x14ac:dyDescent="0.2">
      <c r="A636" s="50">
        <v>861</v>
      </c>
      <c r="B636" s="20" t="s">
        <v>221</v>
      </c>
      <c r="C636" s="51" t="s">
        <v>395</v>
      </c>
    </row>
    <row r="637" spans="1:3" x14ac:dyDescent="0.2">
      <c r="A637" s="50">
        <v>862</v>
      </c>
      <c r="B637" s="20" t="s">
        <v>221</v>
      </c>
      <c r="C637" s="51" t="s">
        <v>395</v>
      </c>
    </row>
    <row r="638" spans="1:3" x14ac:dyDescent="0.2">
      <c r="A638" s="50">
        <v>863</v>
      </c>
      <c r="B638" s="20" t="s">
        <v>221</v>
      </c>
      <c r="C638" s="51" t="s">
        <v>395</v>
      </c>
    </row>
    <row r="639" spans="1:3" x14ac:dyDescent="0.2">
      <c r="A639" s="50">
        <v>864</v>
      </c>
      <c r="B639" s="20" t="s">
        <v>221</v>
      </c>
      <c r="C639" s="51" t="s">
        <v>395</v>
      </c>
    </row>
    <row r="640" spans="1:3" x14ac:dyDescent="0.2">
      <c r="A640" s="50">
        <v>865</v>
      </c>
      <c r="B640" s="20" t="s">
        <v>221</v>
      </c>
      <c r="C640" s="51" t="s">
        <v>395</v>
      </c>
    </row>
    <row r="641" spans="1:3" x14ac:dyDescent="0.2">
      <c r="A641" s="50">
        <v>866</v>
      </c>
      <c r="B641" s="20" t="s">
        <v>222</v>
      </c>
      <c r="C641" s="51" t="s">
        <v>388</v>
      </c>
    </row>
    <row r="642" spans="1:3" x14ac:dyDescent="0.2">
      <c r="A642" s="50">
        <v>867</v>
      </c>
      <c r="B642" s="20" t="s">
        <v>221</v>
      </c>
      <c r="C642" s="51" t="s">
        <v>395</v>
      </c>
    </row>
    <row r="643" spans="1:3" x14ac:dyDescent="0.2">
      <c r="A643" s="50">
        <v>868</v>
      </c>
      <c r="B643" s="20" t="s">
        <v>222</v>
      </c>
      <c r="C643" s="51" t="s">
        <v>388</v>
      </c>
    </row>
    <row r="644" spans="1:3" x14ac:dyDescent="0.2">
      <c r="A644" s="50">
        <v>869</v>
      </c>
      <c r="B644" s="20" t="s">
        <v>221</v>
      </c>
      <c r="C644" s="51" t="s">
        <v>395</v>
      </c>
    </row>
    <row r="645" spans="1:3" x14ac:dyDescent="0.2">
      <c r="A645" s="50">
        <v>870</v>
      </c>
      <c r="B645" s="20" t="s">
        <v>222</v>
      </c>
      <c r="C645" s="51" t="s">
        <v>388</v>
      </c>
    </row>
    <row r="646" spans="1:3" x14ac:dyDescent="0.2">
      <c r="A646" s="50">
        <v>871</v>
      </c>
      <c r="B646" s="20" t="s">
        <v>221</v>
      </c>
      <c r="C646" s="51" t="s">
        <v>395</v>
      </c>
    </row>
    <row r="647" spans="1:3" x14ac:dyDescent="0.2">
      <c r="A647" s="50">
        <v>872</v>
      </c>
      <c r="B647" s="20" t="s">
        <v>222</v>
      </c>
      <c r="C647" s="51" t="s">
        <v>388</v>
      </c>
    </row>
    <row r="648" spans="1:3" x14ac:dyDescent="0.2">
      <c r="A648" s="50">
        <v>873</v>
      </c>
      <c r="B648" s="20" t="s">
        <v>221</v>
      </c>
      <c r="C648" s="51" t="s">
        <v>395</v>
      </c>
    </row>
    <row r="649" spans="1:3" x14ac:dyDescent="0.2">
      <c r="A649" s="50">
        <v>874</v>
      </c>
      <c r="B649" s="20" t="s">
        <v>222</v>
      </c>
      <c r="C649" s="51" t="s">
        <v>388</v>
      </c>
    </row>
    <row r="650" spans="1:3" x14ac:dyDescent="0.2">
      <c r="A650" s="50">
        <v>875</v>
      </c>
      <c r="B650" s="20" t="s">
        <v>221</v>
      </c>
      <c r="C650" s="51" t="s">
        <v>395</v>
      </c>
    </row>
    <row r="651" spans="1:3" x14ac:dyDescent="0.2">
      <c r="A651" s="50">
        <v>876</v>
      </c>
      <c r="B651" s="20" t="s">
        <v>222</v>
      </c>
      <c r="C651" s="51" t="s">
        <v>388</v>
      </c>
    </row>
    <row r="652" spans="1:3" x14ac:dyDescent="0.2">
      <c r="A652" s="50">
        <v>877</v>
      </c>
      <c r="B652" s="20" t="s">
        <v>221</v>
      </c>
      <c r="C652" s="51" t="s">
        <v>395</v>
      </c>
    </row>
    <row r="653" spans="1:3" x14ac:dyDescent="0.2">
      <c r="A653" s="50">
        <v>878</v>
      </c>
      <c r="B653" s="20" t="s">
        <v>222</v>
      </c>
      <c r="C653" s="51" t="s">
        <v>388</v>
      </c>
    </row>
    <row r="654" spans="1:3" x14ac:dyDescent="0.2">
      <c r="A654" s="50">
        <v>879</v>
      </c>
      <c r="B654" s="20" t="s">
        <v>221</v>
      </c>
      <c r="C654" s="51" t="s">
        <v>395</v>
      </c>
    </row>
    <row r="655" spans="1:3" x14ac:dyDescent="0.2">
      <c r="A655" s="50">
        <v>880</v>
      </c>
      <c r="B655" s="20" t="s">
        <v>222</v>
      </c>
      <c r="C655" s="51" t="s">
        <v>388</v>
      </c>
    </row>
    <row r="656" spans="1:3" x14ac:dyDescent="0.2">
      <c r="A656" s="50">
        <v>881</v>
      </c>
      <c r="B656" s="20" t="s">
        <v>221</v>
      </c>
      <c r="C656" s="51" t="s">
        <v>395</v>
      </c>
    </row>
    <row r="657" spans="1:3" x14ac:dyDescent="0.2">
      <c r="A657" s="50">
        <v>882</v>
      </c>
      <c r="B657" s="20" t="s">
        <v>222</v>
      </c>
      <c r="C657" s="51" t="s">
        <v>388</v>
      </c>
    </row>
    <row r="658" spans="1:3" x14ac:dyDescent="0.2">
      <c r="A658" s="50">
        <v>883</v>
      </c>
      <c r="B658" s="20" t="s">
        <v>221</v>
      </c>
      <c r="C658" s="51" t="s">
        <v>395</v>
      </c>
    </row>
    <row r="659" spans="1:3" x14ac:dyDescent="0.2">
      <c r="A659" s="50">
        <v>884</v>
      </c>
      <c r="B659" s="20" t="s">
        <v>222</v>
      </c>
      <c r="C659" s="51" t="s">
        <v>388</v>
      </c>
    </row>
    <row r="660" spans="1:3" x14ac:dyDescent="0.2">
      <c r="A660" s="50">
        <v>885</v>
      </c>
      <c r="B660" s="20" t="s">
        <v>221</v>
      </c>
      <c r="C660" s="51" t="s">
        <v>395</v>
      </c>
    </row>
    <row r="661" spans="1:3" x14ac:dyDescent="0.2">
      <c r="A661" s="50">
        <v>886</v>
      </c>
      <c r="B661" s="20" t="s">
        <v>222</v>
      </c>
      <c r="C661" s="51" t="s">
        <v>388</v>
      </c>
    </row>
    <row r="662" spans="1:3" x14ac:dyDescent="0.2">
      <c r="A662" s="50">
        <v>887</v>
      </c>
      <c r="B662" s="20" t="s">
        <v>221</v>
      </c>
      <c r="C662" s="51" t="s">
        <v>395</v>
      </c>
    </row>
    <row r="663" spans="1:3" x14ac:dyDescent="0.2">
      <c r="A663" s="50">
        <v>888</v>
      </c>
      <c r="B663" s="20" t="s">
        <v>222</v>
      </c>
      <c r="C663" s="51" t="s">
        <v>388</v>
      </c>
    </row>
    <row r="664" spans="1:3" x14ac:dyDescent="0.2">
      <c r="A664" s="50">
        <v>889</v>
      </c>
      <c r="B664" s="20" t="s">
        <v>221</v>
      </c>
      <c r="C664" s="51" t="s">
        <v>395</v>
      </c>
    </row>
    <row r="665" spans="1:3" x14ac:dyDescent="0.2">
      <c r="A665" s="50">
        <v>890</v>
      </c>
      <c r="B665" s="20" t="s">
        <v>222</v>
      </c>
      <c r="C665" s="51" t="s">
        <v>388</v>
      </c>
    </row>
    <row r="666" spans="1:3" x14ac:dyDescent="0.2">
      <c r="A666" s="50">
        <v>891</v>
      </c>
      <c r="B666" s="20" t="s">
        <v>222</v>
      </c>
      <c r="C666" s="51" t="s">
        <v>388</v>
      </c>
    </row>
    <row r="667" spans="1:3" x14ac:dyDescent="0.2">
      <c r="A667" s="50">
        <v>892</v>
      </c>
      <c r="B667" s="20" t="s">
        <v>222</v>
      </c>
      <c r="C667" s="51" t="s">
        <v>388</v>
      </c>
    </row>
    <row r="668" spans="1:3" x14ac:dyDescent="0.2">
      <c r="A668" s="50">
        <v>893</v>
      </c>
      <c r="B668" s="20" t="s">
        <v>222</v>
      </c>
      <c r="C668" s="51" t="s">
        <v>388</v>
      </c>
    </row>
    <row r="669" spans="1:3" x14ac:dyDescent="0.2">
      <c r="A669" s="50">
        <v>894</v>
      </c>
      <c r="B669" s="20" t="s">
        <v>179</v>
      </c>
      <c r="C669" s="51" t="s">
        <v>388</v>
      </c>
    </row>
    <row r="670" spans="1:3" x14ac:dyDescent="0.2">
      <c r="A670" s="50">
        <v>895</v>
      </c>
      <c r="B670" s="20" t="s">
        <v>179</v>
      </c>
      <c r="C670" s="51" t="s">
        <v>388</v>
      </c>
    </row>
    <row r="671" spans="1:3" x14ac:dyDescent="0.2">
      <c r="A671" s="50">
        <v>896</v>
      </c>
      <c r="B671" s="20" t="s">
        <v>179</v>
      </c>
      <c r="C671" s="51" t="s">
        <v>388</v>
      </c>
    </row>
    <row r="672" spans="1:3" x14ac:dyDescent="0.2">
      <c r="A672" s="50">
        <v>897</v>
      </c>
      <c r="B672" s="20" t="s">
        <v>222</v>
      </c>
      <c r="C672" s="51" t="s">
        <v>388</v>
      </c>
    </row>
    <row r="673" spans="1:3" x14ac:dyDescent="0.2">
      <c r="A673" s="50">
        <v>898</v>
      </c>
      <c r="B673" s="20" t="s">
        <v>222</v>
      </c>
      <c r="C673" s="51" t="s">
        <v>388</v>
      </c>
    </row>
    <row r="674" spans="1:3" x14ac:dyDescent="0.2">
      <c r="A674" s="50">
        <v>899</v>
      </c>
      <c r="B674" s="20" t="s">
        <v>223</v>
      </c>
      <c r="C674" s="51" t="s">
        <v>388</v>
      </c>
    </row>
    <row r="675" spans="1:3" x14ac:dyDescent="0.2">
      <c r="A675" s="50">
        <v>900</v>
      </c>
      <c r="B675" s="20" t="s">
        <v>223</v>
      </c>
      <c r="C675" s="51" t="s">
        <v>388</v>
      </c>
    </row>
    <row r="676" spans="1:3" x14ac:dyDescent="0.2">
      <c r="A676" s="50">
        <v>901</v>
      </c>
      <c r="B676" s="20" t="s">
        <v>223</v>
      </c>
      <c r="C676" s="51" t="s">
        <v>388</v>
      </c>
    </row>
    <row r="677" spans="1:3" x14ac:dyDescent="0.2">
      <c r="A677" s="50">
        <v>902</v>
      </c>
      <c r="B677" s="20" t="s">
        <v>223</v>
      </c>
      <c r="C677" s="51" t="s">
        <v>388</v>
      </c>
    </row>
    <row r="678" spans="1:3" x14ac:dyDescent="0.2">
      <c r="A678" s="50">
        <v>903</v>
      </c>
      <c r="B678" s="20" t="s">
        <v>223</v>
      </c>
      <c r="C678" s="51" t="s">
        <v>388</v>
      </c>
    </row>
    <row r="679" spans="1:3" x14ac:dyDescent="0.2">
      <c r="A679" s="50">
        <v>904</v>
      </c>
      <c r="B679" s="20" t="s">
        <v>224</v>
      </c>
      <c r="C679" s="51" t="s">
        <v>388</v>
      </c>
    </row>
    <row r="680" spans="1:3" x14ac:dyDescent="0.2">
      <c r="A680" s="50">
        <v>905</v>
      </c>
      <c r="B680" s="20" t="s">
        <v>224</v>
      </c>
      <c r="C680" s="51" t="s">
        <v>388</v>
      </c>
    </row>
    <row r="681" spans="1:3" x14ac:dyDescent="0.2">
      <c r="A681" s="50">
        <v>906</v>
      </c>
      <c r="B681" s="20" t="s">
        <v>224</v>
      </c>
      <c r="C681" s="51" t="s">
        <v>388</v>
      </c>
    </row>
    <row r="682" spans="1:3" x14ac:dyDescent="0.2">
      <c r="A682" s="50">
        <v>907</v>
      </c>
      <c r="B682" s="20" t="s">
        <v>225</v>
      </c>
      <c r="C682" s="51" t="s">
        <v>388</v>
      </c>
    </row>
    <row r="683" spans="1:3" x14ac:dyDescent="0.2">
      <c r="A683" s="50">
        <v>908</v>
      </c>
      <c r="B683" s="20" t="s">
        <v>225</v>
      </c>
      <c r="C683" s="51" t="s">
        <v>388</v>
      </c>
    </row>
    <row r="684" spans="1:3" x14ac:dyDescent="0.2">
      <c r="A684" s="50">
        <v>909</v>
      </c>
      <c r="B684" s="20" t="s">
        <v>225</v>
      </c>
      <c r="C684" s="51" t="s">
        <v>388</v>
      </c>
    </row>
    <row r="685" spans="1:3" x14ac:dyDescent="0.2">
      <c r="A685" s="50">
        <v>910</v>
      </c>
      <c r="B685" s="20" t="s">
        <v>225</v>
      </c>
      <c r="C685" s="51" t="s">
        <v>388</v>
      </c>
    </row>
    <row r="686" spans="1:3" x14ac:dyDescent="0.2">
      <c r="A686" s="50">
        <v>911</v>
      </c>
      <c r="B686" s="20" t="s">
        <v>225</v>
      </c>
      <c r="C686" s="51" t="s">
        <v>388</v>
      </c>
    </row>
    <row r="687" spans="1:3" x14ac:dyDescent="0.2">
      <c r="A687" s="50">
        <v>912</v>
      </c>
      <c r="B687" s="20" t="s">
        <v>225</v>
      </c>
      <c r="C687" s="51" t="s">
        <v>388</v>
      </c>
    </row>
    <row r="688" spans="1:3" x14ac:dyDescent="0.2">
      <c r="A688" s="50">
        <v>913</v>
      </c>
      <c r="B688" s="20" t="s">
        <v>225</v>
      </c>
      <c r="C688" s="51" t="s">
        <v>388</v>
      </c>
    </row>
    <row r="689" spans="1:3" x14ac:dyDescent="0.2">
      <c r="A689" s="50">
        <v>914</v>
      </c>
      <c r="B689" s="20" t="s">
        <v>226</v>
      </c>
      <c r="C689" s="51" t="s">
        <v>395</v>
      </c>
    </row>
    <row r="690" spans="1:3" x14ac:dyDescent="0.2">
      <c r="A690" s="50">
        <v>915</v>
      </c>
      <c r="B690" s="20" t="s">
        <v>179</v>
      </c>
      <c r="C690" s="51" t="s">
        <v>395</v>
      </c>
    </row>
    <row r="691" spans="1:3" x14ac:dyDescent="0.2">
      <c r="A691" s="50">
        <v>916</v>
      </c>
      <c r="B691" s="20" t="s">
        <v>179</v>
      </c>
      <c r="C691" s="51" t="s">
        <v>395</v>
      </c>
    </row>
    <row r="692" spans="1:3" x14ac:dyDescent="0.2">
      <c r="A692" s="50">
        <v>917</v>
      </c>
      <c r="B692" s="20" t="s">
        <v>179</v>
      </c>
      <c r="C692" s="51" t="s">
        <v>395</v>
      </c>
    </row>
    <row r="693" spans="1:3" x14ac:dyDescent="0.2">
      <c r="A693" s="50">
        <v>918</v>
      </c>
      <c r="B693" s="20" t="s">
        <v>114</v>
      </c>
      <c r="C693" s="51" t="s">
        <v>395</v>
      </c>
    </row>
    <row r="694" spans="1:3" x14ac:dyDescent="0.2">
      <c r="A694" s="50">
        <v>919</v>
      </c>
      <c r="B694" s="20" t="s">
        <v>227</v>
      </c>
      <c r="C694" s="51" t="s">
        <v>395</v>
      </c>
    </row>
    <row r="695" spans="1:3" x14ac:dyDescent="0.2">
      <c r="A695" s="50">
        <v>920</v>
      </c>
      <c r="B695" s="20" t="s">
        <v>227</v>
      </c>
      <c r="C695" s="51" t="s">
        <v>395</v>
      </c>
    </row>
    <row r="696" spans="1:3" x14ac:dyDescent="0.2">
      <c r="A696" s="50">
        <v>922</v>
      </c>
      <c r="B696" s="20" t="s">
        <v>137</v>
      </c>
      <c r="C696" s="51" t="s">
        <v>395</v>
      </c>
    </row>
    <row r="697" spans="1:3" x14ac:dyDescent="0.2">
      <c r="A697" s="50">
        <v>923</v>
      </c>
      <c r="B697" s="20" t="s">
        <v>137</v>
      </c>
      <c r="C697" s="51" t="s">
        <v>395</v>
      </c>
    </row>
    <row r="698" spans="1:3" x14ac:dyDescent="0.2">
      <c r="A698" s="50">
        <v>924</v>
      </c>
      <c r="B698" s="20" t="s">
        <v>137</v>
      </c>
      <c r="C698" s="51" t="s">
        <v>395</v>
      </c>
    </row>
    <row r="699" spans="1:3" x14ac:dyDescent="0.2">
      <c r="A699" s="50">
        <v>925</v>
      </c>
      <c r="B699" s="20" t="s">
        <v>228</v>
      </c>
      <c r="C699" s="51" t="s">
        <v>167</v>
      </c>
    </row>
    <row r="700" spans="1:3" x14ac:dyDescent="0.2">
      <c r="A700" s="50">
        <v>926</v>
      </c>
      <c r="B700" s="20" t="s">
        <v>168</v>
      </c>
      <c r="C700" s="51" t="s">
        <v>167</v>
      </c>
    </row>
    <row r="701" spans="1:3" x14ac:dyDescent="0.2">
      <c r="A701" s="50">
        <v>927</v>
      </c>
      <c r="B701" s="20" t="s">
        <v>170</v>
      </c>
      <c r="C701" s="51" t="s">
        <v>167</v>
      </c>
    </row>
    <row r="702" spans="1:3" x14ac:dyDescent="0.2">
      <c r="A702" s="50">
        <v>928</v>
      </c>
      <c r="B702" s="20" t="s">
        <v>169</v>
      </c>
      <c r="C702" s="51" t="s">
        <v>167</v>
      </c>
    </row>
    <row r="703" spans="1:3" x14ac:dyDescent="0.2">
      <c r="A703" s="50">
        <v>929</v>
      </c>
      <c r="B703" s="20" t="s">
        <v>223</v>
      </c>
      <c r="C703" s="51" t="s">
        <v>388</v>
      </c>
    </row>
    <row r="704" spans="1:3" x14ac:dyDescent="0.2">
      <c r="A704" s="50">
        <v>930</v>
      </c>
      <c r="B704" s="20" t="s">
        <v>223</v>
      </c>
      <c r="C704" s="51" t="s">
        <v>388</v>
      </c>
    </row>
    <row r="705" spans="1:3" x14ac:dyDescent="0.2">
      <c r="A705" s="50">
        <v>931</v>
      </c>
      <c r="B705" s="20" t="s">
        <v>223</v>
      </c>
      <c r="C705" s="51" t="s">
        <v>388</v>
      </c>
    </row>
    <row r="706" spans="1:3" x14ac:dyDescent="0.2">
      <c r="A706" s="50">
        <v>932</v>
      </c>
      <c r="B706" s="20" t="s">
        <v>229</v>
      </c>
      <c r="C706" s="51" t="s">
        <v>395</v>
      </c>
    </row>
    <row r="707" spans="1:3" x14ac:dyDescent="0.2">
      <c r="A707" s="50">
        <v>933</v>
      </c>
      <c r="B707" s="20" t="s">
        <v>221</v>
      </c>
      <c r="C707" s="51" t="s">
        <v>395</v>
      </c>
    </row>
    <row r="708" spans="1:3" x14ac:dyDescent="0.2">
      <c r="A708" s="50">
        <v>934</v>
      </c>
      <c r="B708" s="20" t="s">
        <v>222</v>
      </c>
      <c r="C708" s="51" t="s">
        <v>388</v>
      </c>
    </row>
    <row r="709" spans="1:3" x14ac:dyDescent="0.2">
      <c r="A709" s="50">
        <v>935</v>
      </c>
      <c r="B709" s="20" t="s">
        <v>230</v>
      </c>
      <c r="C709" s="51" t="s">
        <v>395</v>
      </c>
    </row>
    <row r="710" spans="1:3" x14ac:dyDescent="0.2">
      <c r="A710" s="50">
        <v>936</v>
      </c>
      <c r="B710" s="20" t="s">
        <v>230</v>
      </c>
      <c r="C710" s="51" t="s">
        <v>395</v>
      </c>
    </row>
    <row r="711" spans="1:3" x14ac:dyDescent="0.2">
      <c r="A711" s="50">
        <v>937</v>
      </c>
      <c r="B711" s="20" t="s">
        <v>230</v>
      </c>
      <c r="C711" s="51" t="s">
        <v>395</v>
      </c>
    </row>
    <row r="712" spans="1:3" x14ac:dyDescent="0.2">
      <c r="A712" s="50">
        <v>938</v>
      </c>
      <c r="B712" s="20" t="s">
        <v>230</v>
      </c>
      <c r="C712" s="51" t="s">
        <v>395</v>
      </c>
    </row>
    <row r="713" spans="1:3" x14ac:dyDescent="0.2">
      <c r="A713" s="50">
        <v>939</v>
      </c>
      <c r="B713" s="20" t="s">
        <v>230</v>
      </c>
      <c r="C713" s="51" t="s">
        <v>395</v>
      </c>
    </row>
    <row r="714" spans="1:3" x14ac:dyDescent="0.2">
      <c r="A714" s="50">
        <v>940</v>
      </c>
      <c r="B714" s="20" t="s">
        <v>231</v>
      </c>
      <c r="C714" s="51" t="s">
        <v>189</v>
      </c>
    </row>
    <row r="715" spans="1:3" x14ac:dyDescent="0.2">
      <c r="A715" s="50">
        <v>941</v>
      </c>
      <c r="B715" s="20" t="s">
        <v>232</v>
      </c>
      <c r="C715" s="51" t="s">
        <v>189</v>
      </c>
    </row>
    <row r="716" spans="1:3" x14ac:dyDescent="0.2">
      <c r="A716" s="50">
        <v>942</v>
      </c>
      <c r="B716" s="20" t="s">
        <v>82</v>
      </c>
      <c r="C716" s="51" t="s">
        <v>395</v>
      </c>
    </row>
    <row r="717" spans="1:3" x14ac:dyDescent="0.2">
      <c r="A717" s="50">
        <v>943</v>
      </c>
      <c r="B717" s="20" t="s">
        <v>73</v>
      </c>
      <c r="C717" s="51" t="s">
        <v>395</v>
      </c>
    </row>
    <row r="718" spans="1:3" x14ac:dyDescent="0.2">
      <c r="A718" s="50">
        <v>944</v>
      </c>
      <c r="B718" s="20" t="s">
        <v>73</v>
      </c>
      <c r="C718" s="51" t="s">
        <v>395</v>
      </c>
    </row>
    <row r="719" spans="1:3" x14ac:dyDescent="0.2">
      <c r="A719" s="50">
        <v>945</v>
      </c>
      <c r="B719" s="20" t="s">
        <v>73</v>
      </c>
      <c r="C719" s="51" t="s">
        <v>395</v>
      </c>
    </row>
    <row r="720" spans="1:3" x14ac:dyDescent="0.2">
      <c r="A720" s="50">
        <v>946</v>
      </c>
      <c r="B720" s="20" t="s">
        <v>73</v>
      </c>
      <c r="C720" s="51" t="s">
        <v>395</v>
      </c>
    </row>
    <row r="721" spans="1:3" x14ac:dyDescent="0.2">
      <c r="A721" s="50">
        <v>947</v>
      </c>
      <c r="B721" s="20" t="s">
        <v>233</v>
      </c>
      <c r="C721" s="51" t="s">
        <v>395</v>
      </c>
    </row>
    <row r="722" spans="1:3" x14ac:dyDescent="0.2">
      <c r="A722" s="50">
        <v>948</v>
      </c>
      <c r="B722" s="20" t="s">
        <v>234</v>
      </c>
      <c r="C722" s="51" t="s">
        <v>395</v>
      </c>
    </row>
    <row r="723" spans="1:3" x14ac:dyDescent="0.2">
      <c r="A723" s="50">
        <v>949</v>
      </c>
      <c r="B723" s="20" t="s">
        <v>285</v>
      </c>
      <c r="C723" s="51" t="s">
        <v>395</v>
      </c>
    </row>
    <row r="724" spans="1:3" x14ac:dyDescent="0.2">
      <c r="A724" s="50">
        <v>950</v>
      </c>
      <c r="B724" s="20" t="s">
        <v>286</v>
      </c>
      <c r="C724" s="51" t="s">
        <v>388</v>
      </c>
    </row>
    <row r="725" spans="1:3" x14ac:dyDescent="0.2">
      <c r="A725" s="50">
        <v>951</v>
      </c>
      <c r="B725" s="20" t="s">
        <v>287</v>
      </c>
      <c r="C725" s="51" t="s">
        <v>388</v>
      </c>
    </row>
    <row r="726" spans="1:3" x14ac:dyDescent="0.2">
      <c r="A726" s="50">
        <v>952</v>
      </c>
      <c r="B726" s="20" t="s">
        <v>288</v>
      </c>
      <c r="C726" s="51" t="s">
        <v>395</v>
      </c>
    </row>
    <row r="727" spans="1:3" x14ac:dyDescent="0.2">
      <c r="A727" s="50">
        <v>953</v>
      </c>
      <c r="B727" s="20" t="s">
        <v>235</v>
      </c>
      <c r="C727" s="51" t="s">
        <v>395</v>
      </c>
    </row>
    <row r="728" spans="1:3" x14ac:dyDescent="0.2">
      <c r="A728" s="50">
        <v>954</v>
      </c>
      <c r="B728" s="20" t="s">
        <v>236</v>
      </c>
      <c r="C728" s="51" t="s">
        <v>395</v>
      </c>
    </row>
    <row r="729" spans="1:3" x14ac:dyDescent="0.2">
      <c r="A729" s="50">
        <v>955</v>
      </c>
      <c r="B729" s="20" t="s">
        <v>237</v>
      </c>
      <c r="C729" s="51" t="s">
        <v>395</v>
      </c>
    </row>
    <row r="730" spans="1:3" x14ac:dyDescent="0.2">
      <c r="A730" s="50">
        <v>956</v>
      </c>
      <c r="B730" s="20" t="s">
        <v>238</v>
      </c>
      <c r="C730" s="51" t="s">
        <v>395</v>
      </c>
    </row>
    <row r="731" spans="1:3" x14ac:dyDescent="0.2">
      <c r="A731" s="50">
        <v>957</v>
      </c>
      <c r="B731" s="20" t="s">
        <v>239</v>
      </c>
      <c r="C731" s="51" t="s">
        <v>395</v>
      </c>
    </row>
    <row r="732" spans="1:3" x14ac:dyDescent="0.2">
      <c r="A732" s="50">
        <v>958</v>
      </c>
      <c r="B732" s="20" t="s">
        <v>240</v>
      </c>
      <c r="C732" s="51" t="s">
        <v>395</v>
      </c>
    </row>
    <row r="733" spans="1:3" x14ac:dyDescent="0.2">
      <c r="A733" s="50">
        <v>959</v>
      </c>
      <c r="B733" s="20" t="s">
        <v>241</v>
      </c>
      <c r="C733" s="51" t="s">
        <v>395</v>
      </c>
    </row>
    <row r="734" spans="1:3" x14ac:dyDescent="0.2">
      <c r="A734" s="50">
        <v>960</v>
      </c>
      <c r="B734" s="20" t="s">
        <v>242</v>
      </c>
      <c r="C734" s="51" t="s">
        <v>395</v>
      </c>
    </row>
    <row r="735" spans="1:3" x14ac:dyDescent="0.2">
      <c r="A735" s="50">
        <v>961</v>
      </c>
      <c r="B735" s="20" t="s">
        <v>243</v>
      </c>
      <c r="C735" s="51" t="s">
        <v>395</v>
      </c>
    </row>
    <row r="736" spans="1:3" x14ac:dyDescent="0.2">
      <c r="A736" s="50">
        <v>962</v>
      </c>
      <c r="B736" s="20" t="s">
        <v>244</v>
      </c>
      <c r="C736" s="51" t="s">
        <v>395</v>
      </c>
    </row>
    <row r="737" spans="1:3" x14ac:dyDescent="0.2">
      <c r="A737" s="50">
        <v>963</v>
      </c>
      <c r="B737" s="20" t="s">
        <v>245</v>
      </c>
      <c r="C737" s="51" t="s">
        <v>395</v>
      </c>
    </row>
    <row r="738" spans="1:3" x14ac:dyDescent="0.2">
      <c r="A738" s="50">
        <v>964</v>
      </c>
      <c r="B738" s="20" t="s">
        <v>246</v>
      </c>
      <c r="C738" s="51" t="s">
        <v>395</v>
      </c>
    </row>
    <row r="739" spans="1:3" x14ac:dyDescent="0.2">
      <c r="A739" s="50">
        <v>965</v>
      </c>
      <c r="B739" s="20" t="s">
        <v>247</v>
      </c>
      <c r="C739" s="51" t="s">
        <v>395</v>
      </c>
    </row>
    <row r="740" spans="1:3" x14ac:dyDescent="0.2">
      <c r="A740" s="50">
        <v>966</v>
      </c>
      <c r="B740" s="20" t="s">
        <v>94</v>
      </c>
      <c r="C740" s="51" t="s">
        <v>388</v>
      </c>
    </row>
    <row r="741" spans="1:3" x14ac:dyDescent="0.2">
      <c r="A741" s="50">
        <v>967</v>
      </c>
      <c r="B741" s="20" t="s">
        <v>106</v>
      </c>
      <c r="C741" s="51" t="s">
        <v>395</v>
      </c>
    </row>
    <row r="742" spans="1:3" x14ac:dyDescent="0.2">
      <c r="A742" s="50">
        <v>968</v>
      </c>
      <c r="B742" s="20" t="s">
        <v>106</v>
      </c>
      <c r="C742" s="51" t="s">
        <v>395</v>
      </c>
    </row>
    <row r="743" spans="1:3" x14ac:dyDescent="0.2">
      <c r="A743" s="50">
        <v>969</v>
      </c>
      <c r="B743" s="20" t="s">
        <v>247</v>
      </c>
      <c r="C743" s="51" t="s">
        <v>395</v>
      </c>
    </row>
    <row r="744" spans="1:3" x14ac:dyDescent="0.2">
      <c r="A744" s="50">
        <v>970</v>
      </c>
      <c r="B744" s="20" t="s">
        <v>61</v>
      </c>
      <c r="C744" s="51" t="s">
        <v>395</v>
      </c>
    </row>
    <row r="745" spans="1:3" x14ac:dyDescent="0.2">
      <c r="A745" s="50">
        <v>971</v>
      </c>
      <c r="B745" s="20" t="s">
        <v>248</v>
      </c>
      <c r="C745" s="51" t="s">
        <v>395</v>
      </c>
    </row>
    <row r="746" spans="1:3" x14ac:dyDescent="0.2">
      <c r="A746" s="50">
        <v>972</v>
      </c>
      <c r="B746" s="20" t="s">
        <v>259</v>
      </c>
      <c r="C746" s="51" t="s">
        <v>395</v>
      </c>
    </row>
    <row r="747" spans="1:3" x14ac:dyDescent="0.2">
      <c r="A747" s="50">
        <v>973</v>
      </c>
      <c r="B747" s="20" t="s">
        <v>104</v>
      </c>
      <c r="C747" s="51" t="s">
        <v>395</v>
      </c>
    </row>
    <row r="748" spans="1:3" x14ac:dyDescent="0.2">
      <c r="A748" s="50">
        <v>974</v>
      </c>
      <c r="B748" s="20" t="s">
        <v>130</v>
      </c>
      <c r="C748" s="51" t="s">
        <v>395</v>
      </c>
    </row>
    <row r="749" spans="1:3" x14ac:dyDescent="0.2">
      <c r="A749" s="50">
        <v>975</v>
      </c>
      <c r="B749" s="20" t="s">
        <v>289</v>
      </c>
      <c r="C749" s="51" t="s">
        <v>395</v>
      </c>
    </row>
    <row r="750" spans="1:3" x14ac:dyDescent="0.2">
      <c r="A750" s="50">
        <v>976</v>
      </c>
      <c r="B750" s="20" t="s">
        <v>290</v>
      </c>
      <c r="C750" s="51" t="s">
        <v>395</v>
      </c>
    </row>
    <row r="751" spans="1:3" x14ac:dyDescent="0.2">
      <c r="A751" s="50">
        <v>978</v>
      </c>
      <c r="B751" s="20" t="s">
        <v>88</v>
      </c>
      <c r="C751" s="51" t="s">
        <v>388</v>
      </c>
    </row>
    <row r="752" spans="1:3" x14ac:dyDescent="0.2">
      <c r="A752" s="50">
        <v>979</v>
      </c>
      <c r="B752" s="20" t="s">
        <v>127</v>
      </c>
      <c r="C752" s="51" t="s">
        <v>388</v>
      </c>
    </row>
    <row r="753" spans="1:3" x14ac:dyDescent="0.2">
      <c r="A753" s="50">
        <v>980</v>
      </c>
      <c r="B753" s="20" t="s">
        <v>249</v>
      </c>
      <c r="C753" s="51" t="s">
        <v>395</v>
      </c>
    </row>
    <row r="754" spans="1:3" x14ac:dyDescent="0.2">
      <c r="A754" s="50">
        <v>981</v>
      </c>
      <c r="B754" s="20" t="s">
        <v>250</v>
      </c>
      <c r="C754" s="51" t="s">
        <v>388</v>
      </c>
    </row>
    <row r="755" spans="1:3" x14ac:dyDescent="0.2">
      <c r="A755" s="50">
        <v>982</v>
      </c>
      <c r="B755" s="20" t="s">
        <v>291</v>
      </c>
      <c r="C755" s="51" t="s">
        <v>395</v>
      </c>
    </row>
    <row r="756" spans="1:3" x14ac:dyDescent="0.2">
      <c r="A756" s="50">
        <v>983</v>
      </c>
      <c r="B756" s="20" t="s">
        <v>292</v>
      </c>
      <c r="C756" s="51" t="s">
        <v>395</v>
      </c>
    </row>
    <row r="757" spans="1:3" x14ac:dyDescent="0.2">
      <c r="A757" s="50">
        <v>984</v>
      </c>
      <c r="B757" s="20" t="s">
        <v>336</v>
      </c>
      <c r="C757" s="51" t="s">
        <v>395</v>
      </c>
    </row>
    <row r="758" spans="1:3" x14ac:dyDescent="0.2">
      <c r="A758" s="50">
        <v>985</v>
      </c>
      <c r="B758" s="20" t="s">
        <v>337</v>
      </c>
      <c r="C758" s="51" t="s">
        <v>395</v>
      </c>
    </row>
    <row r="759" spans="1:3" x14ac:dyDescent="0.2">
      <c r="A759" s="50">
        <v>989</v>
      </c>
      <c r="B759" s="20" t="s">
        <v>143</v>
      </c>
      <c r="C759" s="51" t="s">
        <v>395</v>
      </c>
    </row>
    <row r="760" spans="1:3" x14ac:dyDescent="0.2">
      <c r="A760" s="50">
        <v>990</v>
      </c>
      <c r="B760" s="20" t="s">
        <v>144</v>
      </c>
      <c r="C760" s="51" t="s">
        <v>388</v>
      </c>
    </row>
    <row r="761" spans="1:3" x14ac:dyDescent="0.2">
      <c r="A761" s="50">
        <v>991</v>
      </c>
      <c r="B761" s="20" t="s">
        <v>94</v>
      </c>
      <c r="C761" s="51" t="s">
        <v>388</v>
      </c>
    </row>
    <row r="762" spans="1:3" x14ac:dyDescent="0.2">
      <c r="A762" s="50">
        <v>996</v>
      </c>
      <c r="B762" s="20" t="s">
        <v>174</v>
      </c>
      <c r="C762" s="51" t="s">
        <v>395</v>
      </c>
    </row>
    <row r="763" spans="1:3" x14ac:dyDescent="0.2">
      <c r="A763" s="50">
        <v>997</v>
      </c>
      <c r="B763" s="20" t="s">
        <v>251</v>
      </c>
      <c r="C763" s="51" t="s">
        <v>395</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&amp;L&amp;1#&amp;"Arial"&amp;6&amp;K737373Confidentiality: C1 - Public</oddFooter>
    <firstHeader>&amp;LSSC TPP Unit Rate Lookup Table</firstHeader>
    <firstFooter>&amp;L&amp;1#&amp;"Arial"&amp;6&amp;K737373Confidentiality: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H22"/>
  <sheetViews>
    <sheetView workbookViewId="0">
      <selection activeCell="A2" sqref="A2:F2"/>
    </sheetView>
  </sheetViews>
  <sheetFormatPr defaultColWidth="27.7109375" defaultRowHeight="15" x14ac:dyDescent="0.3"/>
  <cols>
    <col min="1" max="1" width="41.42578125" style="160" customWidth="1"/>
    <col min="2" max="6" width="17.5703125" style="160" customWidth="1"/>
    <col min="7" max="16384" width="27.7109375" style="160"/>
  </cols>
  <sheetData>
    <row r="1" spans="1:8" x14ac:dyDescent="0.3">
      <c r="A1" s="195" t="s">
        <v>18</v>
      </c>
      <c r="B1" s="195"/>
    </row>
    <row r="2" spans="1:8" ht="36.75" customHeight="1" x14ac:dyDescent="0.3">
      <c r="A2" s="239" t="str">
        <f>Overview!B4&amp; " - Effective from "&amp;Overview!C4&amp;" - "&amp;Overview!E4&amp;" Residual Charging Bands"</f>
        <v>Vattenfall Networks Limited - GSP M - Effective from 2023/24 - Final Residual Charging Bands</v>
      </c>
      <c r="B2" s="240"/>
      <c r="C2" s="240"/>
      <c r="D2" s="240"/>
      <c r="E2" s="240"/>
      <c r="F2" s="241"/>
    </row>
    <row r="3" spans="1:8" x14ac:dyDescent="0.3">
      <c r="A3" s="196"/>
      <c r="B3" s="196"/>
      <c r="C3" s="196"/>
      <c r="D3" s="196"/>
    </row>
    <row r="4" spans="1:8" ht="45" x14ac:dyDescent="0.3">
      <c r="A4" s="197" t="s">
        <v>624</v>
      </c>
      <c r="B4" s="197" t="s">
        <v>625</v>
      </c>
      <c r="C4" s="197" t="s">
        <v>626</v>
      </c>
      <c r="D4" s="197" t="s">
        <v>627</v>
      </c>
      <c r="E4" s="197" t="s">
        <v>628</v>
      </c>
      <c r="F4" s="170" t="s">
        <v>629</v>
      </c>
    </row>
    <row r="5" spans="1:8" ht="27" customHeight="1" x14ac:dyDescent="0.3">
      <c r="A5" s="198" t="s">
        <v>372</v>
      </c>
      <c r="B5" s="199" t="s">
        <v>630</v>
      </c>
      <c r="C5" s="199" t="s">
        <v>631</v>
      </c>
      <c r="D5" s="200" t="s">
        <v>631</v>
      </c>
      <c r="E5" s="200" t="s">
        <v>631</v>
      </c>
      <c r="F5" s="201">
        <v>34.458237632531663</v>
      </c>
      <c r="G5" s="210"/>
      <c r="H5" s="210"/>
    </row>
    <row r="6" spans="1:8" ht="27" customHeight="1" x14ac:dyDescent="0.3">
      <c r="A6" s="281" t="s">
        <v>632</v>
      </c>
      <c r="B6" s="199">
        <v>1</v>
      </c>
      <c r="C6" s="199" t="s">
        <v>633</v>
      </c>
      <c r="D6" s="202">
        <v>0</v>
      </c>
      <c r="E6" s="202">
        <v>3571</v>
      </c>
      <c r="F6" s="201">
        <v>16.004493104770283</v>
      </c>
      <c r="G6" s="210"/>
      <c r="H6" s="210"/>
    </row>
    <row r="7" spans="1:8" ht="27" customHeight="1" x14ac:dyDescent="0.3">
      <c r="A7" s="282"/>
      <c r="B7" s="199">
        <v>2</v>
      </c>
      <c r="C7" s="199" t="s">
        <v>633</v>
      </c>
      <c r="D7" s="202">
        <v>3571</v>
      </c>
      <c r="E7" s="202">
        <v>12553</v>
      </c>
      <c r="F7" s="201">
        <v>80.46390154316272</v>
      </c>
      <c r="G7" s="210"/>
      <c r="H7" s="210"/>
    </row>
    <row r="8" spans="1:8" ht="27" customHeight="1" x14ac:dyDescent="0.3">
      <c r="A8" s="282"/>
      <c r="B8" s="199">
        <v>3</v>
      </c>
      <c r="C8" s="199" t="s">
        <v>633</v>
      </c>
      <c r="D8" s="202">
        <v>12553</v>
      </c>
      <c r="E8" s="202">
        <v>25279</v>
      </c>
      <c r="F8" s="201">
        <v>200.89405413331031</v>
      </c>
      <c r="G8" s="210"/>
      <c r="H8" s="210"/>
    </row>
    <row r="9" spans="1:8" ht="27" customHeight="1" x14ac:dyDescent="0.3">
      <c r="A9" s="283"/>
      <c r="B9" s="199">
        <v>4</v>
      </c>
      <c r="C9" s="199" t="s">
        <v>633</v>
      </c>
      <c r="D9" s="202">
        <v>25279</v>
      </c>
      <c r="E9" s="202" t="s">
        <v>652</v>
      </c>
      <c r="F9" s="201">
        <v>632.24859553924534</v>
      </c>
      <c r="G9" s="210"/>
      <c r="H9" s="210"/>
    </row>
    <row r="10" spans="1:8" ht="27" customHeight="1" x14ac:dyDescent="0.3">
      <c r="A10" s="281" t="s">
        <v>634</v>
      </c>
      <c r="B10" s="199">
        <v>1</v>
      </c>
      <c r="C10" s="199" t="s">
        <v>635</v>
      </c>
      <c r="D10" s="202">
        <v>0</v>
      </c>
      <c r="E10" s="202">
        <v>80</v>
      </c>
      <c r="F10" s="201">
        <v>933.29550179631531</v>
      </c>
      <c r="G10" s="210"/>
      <c r="H10" s="210"/>
    </row>
    <row r="11" spans="1:8" ht="27" customHeight="1" x14ac:dyDescent="0.3">
      <c r="A11" s="282"/>
      <c r="B11" s="199">
        <v>2</v>
      </c>
      <c r="C11" s="199" t="s">
        <v>635</v>
      </c>
      <c r="D11" s="202">
        <v>80</v>
      </c>
      <c r="E11" s="202">
        <v>150</v>
      </c>
      <c r="F11" s="201">
        <v>1901.6694266139984</v>
      </c>
      <c r="G11" s="210"/>
      <c r="H11" s="210"/>
    </row>
    <row r="12" spans="1:8" ht="27" customHeight="1" x14ac:dyDescent="0.3">
      <c r="A12" s="282"/>
      <c r="B12" s="199">
        <v>3</v>
      </c>
      <c r="C12" s="199" t="s">
        <v>635</v>
      </c>
      <c r="D12" s="202">
        <v>150</v>
      </c>
      <c r="E12" s="202">
        <v>231</v>
      </c>
      <c r="F12" s="201">
        <v>3023.2267475291046</v>
      </c>
      <c r="G12" s="210"/>
      <c r="H12" s="210"/>
    </row>
    <row r="13" spans="1:8" ht="27" customHeight="1" x14ac:dyDescent="0.3">
      <c r="A13" s="283"/>
      <c r="B13" s="199">
        <v>4</v>
      </c>
      <c r="C13" s="199" t="s">
        <v>635</v>
      </c>
      <c r="D13" s="202">
        <v>231</v>
      </c>
      <c r="E13" s="202" t="s">
        <v>652</v>
      </c>
      <c r="F13" s="201">
        <v>5999.6268062657373</v>
      </c>
      <c r="G13" s="210"/>
      <c r="H13" s="210"/>
    </row>
    <row r="14" spans="1:8" ht="27" customHeight="1" x14ac:dyDescent="0.3">
      <c r="A14" s="281" t="s">
        <v>636</v>
      </c>
      <c r="B14" s="199">
        <v>1</v>
      </c>
      <c r="C14" s="199" t="s">
        <v>635</v>
      </c>
      <c r="D14" s="202">
        <v>0</v>
      </c>
      <c r="E14" s="202">
        <v>422</v>
      </c>
      <c r="F14" s="201">
        <v>5566.488336534786</v>
      </c>
      <c r="G14" s="210"/>
      <c r="H14" s="210"/>
    </row>
    <row r="15" spans="1:8" ht="27" customHeight="1" x14ac:dyDescent="0.3">
      <c r="A15" s="282"/>
      <c r="B15" s="199">
        <v>2</v>
      </c>
      <c r="C15" s="199" t="s">
        <v>635</v>
      </c>
      <c r="D15" s="202">
        <v>422</v>
      </c>
      <c r="E15" s="202">
        <v>1000</v>
      </c>
      <c r="F15" s="201">
        <v>16769.125078768608</v>
      </c>
      <c r="G15" s="210"/>
      <c r="H15" s="210"/>
    </row>
    <row r="16" spans="1:8" ht="27" customHeight="1" x14ac:dyDescent="0.3">
      <c r="A16" s="282"/>
      <c r="B16" s="199">
        <v>3</v>
      </c>
      <c r="C16" s="199" t="s">
        <v>635</v>
      </c>
      <c r="D16" s="202">
        <v>1000</v>
      </c>
      <c r="E16" s="202">
        <v>1800</v>
      </c>
      <c r="F16" s="201">
        <v>35568.31496196091</v>
      </c>
      <c r="G16" s="210"/>
      <c r="H16" s="210"/>
    </row>
    <row r="17" spans="1:8" ht="27" customHeight="1" x14ac:dyDescent="0.3">
      <c r="A17" s="283"/>
      <c r="B17" s="199">
        <v>4</v>
      </c>
      <c r="C17" s="199" t="s">
        <v>635</v>
      </c>
      <c r="D17" s="202">
        <v>1800</v>
      </c>
      <c r="E17" s="202" t="s">
        <v>652</v>
      </c>
      <c r="F17" s="201">
        <v>85518.180026290123</v>
      </c>
      <c r="G17" s="210"/>
      <c r="H17" s="210"/>
    </row>
    <row r="18" spans="1:8" ht="27" customHeight="1" x14ac:dyDescent="0.3">
      <c r="A18" s="284" t="s">
        <v>637</v>
      </c>
      <c r="B18" s="199">
        <v>1</v>
      </c>
      <c r="C18" s="199" t="s">
        <v>635</v>
      </c>
      <c r="D18" s="202">
        <v>0</v>
      </c>
      <c r="E18" s="202">
        <v>5000</v>
      </c>
      <c r="F18" s="201">
        <v>7664.7959967188244</v>
      </c>
      <c r="G18" s="211"/>
      <c r="H18" s="212"/>
    </row>
    <row r="19" spans="1:8" ht="27" customHeight="1" x14ac:dyDescent="0.3">
      <c r="A19" s="285"/>
      <c r="B19" s="199">
        <v>2</v>
      </c>
      <c r="C19" s="199" t="s">
        <v>635</v>
      </c>
      <c r="D19" s="202">
        <v>5000</v>
      </c>
      <c r="E19" s="202">
        <v>12000</v>
      </c>
      <c r="F19" s="201">
        <v>53002.893638467511</v>
      </c>
      <c r="G19" s="211"/>
      <c r="H19" s="212"/>
    </row>
    <row r="20" spans="1:8" ht="27" customHeight="1" x14ac:dyDescent="0.3">
      <c r="A20" s="285"/>
      <c r="B20" s="199">
        <v>3</v>
      </c>
      <c r="C20" s="199" t="s">
        <v>635</v>
      </c>
      <c r="D20" s="202">
        <v>12000</v>
      </c>
      <c r="E20" s="202">
        <v>21500</v>
      </c>
      <c r="F20" s="201">
        <v>101370.72223903549</v>
      </c>
      <c r="G20" s="211"/>
      <c r="H20" s="212"/>
    </row>
    <row r="21" spans="1:8" ht="27" customHeight="1" x14ac:dyDescent="0.3">
      <c r="A21" s="286"/>
      <c r="B21" s="199">
        <v>4</v>
      </c>
      <c r="C21" s="199" t="s">
        <v>635</v>
      </c>
      <c r="D21" s="202">
        <v>21500</v>
      </c>
      <c r="E21" s="202" t="s">
        <v>652</v>
      </c>
      <c r="F21" s="201">
        <v>312895.19340000005</v>
      </c>
      <c r="G21" s="211"/>
      <c r="H21" s="212"/>
    </row>
    <row r="22" spans="1:8" ht="21.95" customHeight="1" x14ac:dyDescent="0.3">
      <c r="A22" s="160" t="s">
        <v>638</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L10" sqref="L10"/>
    </sheetView>
  </sheetViews>
  <sheetFormatPr defaultColWidth="9.140625" defaultRowHeight="12.75" x14ac:dyDescent="0.2"/>
  <cols>
    <col min="1" max="1" width="2.42578125" style="24" customWidth="1"/>
    <col min="2" max="2" width="33.7109375" style="24" customWidth="1"/>
    <col min="3" max="4" width="14.140625" style="24" customWidth="1"/>
    <col min="5" max="9" width="12.140625" style="24" customWidth="1"/>
    <col min="10" max="10" width="5.5703125" style="24" customWidth="1"/>
    <col min="11" max="11" width="5.28515625" style="24" customWidth="1"/>
    <col min="12" max="12" width="35.28515625" style="24" customWidth="1"/>
    <col min="13" max="20" width="11.7109375" style="24" customWidth="1"/>
    <col min="21" max="27" width="9.140625" style="24"/>
    <col min="28" max="28" width="25" style="24" bestFit="1" customWidth="1"/>
    <col min="29" max="29" width="14.5703125" style="24" bestFit="1" customWidth="1"/>
    <col min="30" max="36" width="9.140625" style="24"/>
    <col min="37" max="37" width="8.85546875" customWidth="1"/>
    <col min="38" max="16384" width="9.140625" style="24"/>
  </cols>
  <sheetData>
    <row r="1" spans="1:154" x14ac:dyDescent="0.2">
      <c r="B1" s="19" t="s">
        <v>18</v>
      </c>
      <c r="J1" s="25"/>
      <c r="K1" s="25"/>
      <c r="L1" s="25"/>
      <c r="M1" s="25"/>
      <c r="N1" s="25"/>
      <c r="O1" s="25"/>
      <c r="P1" s="25"/>
      <c r="Q1" s="25"/>
      <c r="R1" s="25"/>
      <c r="S1" s="25"/>
      <c r="T1" s="25"/>
      <c r="U1" s="25"/>
      <c r="V1" s="25"/>
      <c r="W1" s="25"/>
      <c r="X1" s="25"/>
      <c r="Y1" s="25"/>
      <c r="Z1" s="25"/>
      <c r="AA1" s="25"/>
      <c r="AJ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row>
    <row r="2" spans="1:154" s="26" customFormat="1" ht="21.75" customHeight="1" x14ac:dyDescent="0.2">
      <c r="B2" s="291" t="str">
        <f>Overview!B4&amp; " - Effective from "&amp;Overview!D4&amp;" - "&amp;Overview!E4</f>
        <v>Vattenfall Networks Limited - GSP M - Effective from 1 April 2023 - Final</v>
      </c>
      <c r="C2" s="292"/>
      <c r="D2" s="292"/>
      <c r="E2" s="292"/>
      <c r="F2" s="292"/>
      <c r="G2" s="292"/>
      <c r="H2" s="292"/>
      <c r="I2" s="292"/>
      <c r="J2" s="292"/>
      <c r="K2" s="292"/>
      <c r="L2" s="292"/>
      <c r="M2" s="292"/>
      <c r="N2" s="292"/>
      <c r="O2" s="292"/>
      <c r="P2" s="292"/>
      <c r="Q2" s="292"/>
      <c r="R2" s="292"/>
      <c r="S2" s="292"/>
      <c r="T2" s="293"/>
      <c r="U2" s="25"/>
      <c r="V2" s="25"/>
      <c r="W2" s="25"/>
      <c r="X2" s="25"/>
      <c r="Y2" s="25"/>
      <c r="Z2" s="25"/>
      <c r="AA2" s="25"/>
      <c r="AB2" s="24"/>
      <c r="AC2" s="24"/>
      <c r="AD2" s="24"/>
      <c r="AE2" s="24"/>
      <c r="AF2" s="24"/>
      <c r="AG2" s="24"/>
      <c r="AH2" s="24"/>
      <c r="AI2" s="24"/>
      <c r="AJ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row>
    <row r="3" spans="1:154" s="28" customFormat="1" ht="9" customHeight="1" x14ac:dyDescent="0.2">
      <c r="A3" s="27"/>
      <c r="B3" s="27"/>
      <c r="C3" s="27"/>
      <c r="D3" s="27"/>
      <c r="E3" s="27"/>
      <c r="F3" s="27"/>
      <c r="G3" s="27"/>
      <c r="H3" s="27"/>
      <c r="I3" s="27"/>
      <c r="J3" s="27"/>
      <c r="K3" s="27"/>
      <c r="L3" s="25"/>
      <c r="M3" s="25"/>
      <c r="N3" s="25"/>
      <c r="O3" s="25"/>
      <c r="P3" s="25"/>
      <c r="Q3" s="25"/>
      <c r="R3" s="25"/>
      <c r="S3" s="25"/>
      <c r="T3" s="25"/>
      <c r="U3" s="25"/>
      <c r="V3" s="25"/>
      <c r="W3" s="25"/>
      <c r="X3" s="25"/>
      <c r="Y3" s="25"/>
      <c r="Z3" s="25"/>
      <c r="AA3" s="25"/>
      <c r="AB3" s="24"/>
      <c r="AC3" s="24"/>
      <c r="AD3" s="24"/>
      <c r="AE3" s="24"/>
      <c r="AF3" s="24"/>
      <c r="AG3" s="24"/>
      <c r="AH3" s="24"/>
      <c r="AI3" s="24"/>
      <c r="AJ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row>
    <row r="4" spans="1:154" ht="26.25" customHeight="1" x14ac:dyDescent="0.2">
      <c r="B4" s="294" t="s">
        <v>396</v>
      </c>
      <c r="C4" s="295"/>
      <c r="D4" s="295"/>
      <c r="E4" s="295"/>
      <c r="F4" s="295"/>
      <c r="G4" s="295"/>
      <c r="H4" s="295"/>
      <c r="I4" s="296"/>
      <c r="L4" s="294" t="s">
        <v>397</v>
      </c>
      <c r="M4" s="295"/>
      <c r="N4" s="295"/>
      <c r="O4" s="295"/>
      <c r="P4" s="295"/>
      <c r="Q4" s="295"/>
      <c r="R4" s="295"/>
      <c r="S4" s="295"/>
      <c r="T4" s="296"/>
    </row>
    <row r="5" spans="1:154" ht="18" customHeight="1" x14ac:dyDescent="0.2">
      <c r="B5" s="287" t="s">
        <v>328</v>
      </c>
      <c r="C5" s="287"/>
      <c r="D5" s="287"/>
      <c r="E5" s="287"/>
      <c r="F5" s="287"/>
      <c r="G5" s="287"/>
      <c r="H5" s="287"/>
      <c r="I5" s="287"/>
      <c r="L5" s="287" t="s">
        <v>330</v>
      </c>
      <c r="M5" s="287"/>
      <c r="N5" s="287"/>
      <c r="O5" s="287"/>
      <c r="P5" s="287"/>
      <c r="Q5" s="287"/>
      <c r="R5" s="287"/>
      <c r="S5" s="287"/>
      <c r="T5" s="287"/>
    </row>
    <row r="6" spans="1:154" s="29" customFormat="1" ht="27.75" customHeight="1" x14ac:dyDescent="0.2">
      <c r="B6" s="297" t="s">
        <v>334</v>
      </c>
      <c r="C6" s="297"/>
      <c r="D6" s="297"/>
      <c r="E6" s="297"/>
      <c r="F6" s="297"/>
      <c r="G6" s="297"/>
      <c r="H6" s="297"/>
      <c r="I6" s="297"/>
      <c r="L6" s="297" t="s">
        <v>335</v>
      </c>
      <c r="M6" s="297"/>
      <c r="N6" s="297"/>
      <c r="O6" s="297"/>
      <c r="P6" s="297"/>
      <c r="Q6" s="297"/>
      <c r="R6" s="297"/>
      <c r="S6" s="297"/>
      <c r="T6" s="297"/>
      <c r="AB6" s="24"/>
      <c r="AC6" s="24"/>
      <c r="AD6" s="24"/>
      <c r="AE6" s="24"/>
      <c r="AF6" s="24"/>
      <c r="AG6" s="24"/>
      <c r="AH6" s="24"/>
      <c r="AI6" s="24"/>
    </row>
    <row r="7" spans="1:154" ht="18" customHeight="1" x14ac:dyDescent="0.2">
      <c r="B7" s="287" t="s">
        <v>329</v>
      </c>
      <c r="C7" s="287"/>
      <c r="D7" s="287"/>
      <c r="E7" s="287"/>
      <c r="F7" s="287"/>
      <c r="G7" s="287"/>
      <c r="H7" s="287"/>
      <c r="I7" s="287"/>
      <c r="L7" s="287" t="s">
        <v>331</v>
      </c>
      <c r="M7" s="287"/>
      <c r="N7" s="287"/>
      <c r="O7" s="287"/>
      <c r="P7" s="287"/>
      <c r="Q7" s="287"/>
      <c r="R7" s="287"/>
      <c r="S7" s="287"/>
      <c r="T7" s="287"/>
    </row>
    <row r="8" spans="1:154" ht="8.25" customHeight="1" x14ac:dyDescent="0.2"/>
    <row r="9" spans="1:154" ht="72" customHeight="1" x14ac:dyDescent="0.2">
      <c r="B9" s="30" t="s">
        <v>332</v>
      </c>
      <c r="C9" s="31" t="str">
        <f>'Annex 1 LV, HV and UMS charges'!D11</f>
        <v>Red/black unit charge
p/kWh</v>
      </c>
      <c r="D9" s="31" t="str">
        <f>'Annex 1 LV, HV and UMS charges'!E11</f>
        <v>Amber/yellow unit charge
p/kWh</v>
      </c>
      <c r="E9" s="31" t="str">
        <f>'Annex 1 LV, HV and UMS charges'!F11</f>
        <v>Green unit charge
p/kWh</v>
      </c>
      <c r="F9" s="31" t="str">
        <f>'Annex 1 LV, HV and UMS charges'!G11</f>
        <v>Fixed charge p/MPAN/day</v>
      </c>
      <c r="G9" s="31" t="str">
        <f>'Annex 1 LV, HV and UMS charges'!H11</f>
        <v>Capacity charge p/kVA/day</v>
      </c>
      <c r="H9" s="31" t="str">
        <f>'Annex 1 LV, HV and UMS charges'!I11</f>
        <v>Exceeded capacity charge
p/kVA/day</v>
      </c>
      <c r="I9" s="31" t="str">
        <f>'Annex 1 LV, HV and UMS charges'!J11</f>
        <v>Reactive power charge
p/kVArh</v>
      </c>
      <c r="L9" s="30" t="s">
        <v>333</v>
      </c>
      <c r="M9" s="41" t="str">
        <f>'Annex 2 EHV charges'!I9</f>
        <v>Import
Super Red
unit charge
(p/kWh)</v>
      </c>
      <c r="N9" s="41" t="str">
        <f>'Annex 2 EHV charges'!J9</f>
        <v>Import
fixed charge
(p/day)</v>
      </c>
      <c r="O9" s="41" t="str">
        <f>'Annex 2 EHV charges'!K9</f>
        <v>Import
capacity charge
(p/kVA/day)</v>
      </c>
      <c r="P9" s="41" t="str">
        <f>'Annex 2 EHV charges'!L9</f>
        <v>Import
exceeded capacity charge
(p/kVA/day)</v>
      </c>
      <c r="Q9" s="41" t="str">
        <f>'Annex 2 EHV charges'!M9</f>
        <v>Export
Super Red
unit charge
(p/kWh)</v>
      </c>
      <c r="R9" s="41" t="str">
        <f>'Annex 2 EHV charges'!N9</f>
        <v>Export
fixed charge
(p/day)</v>
      </c>
      <c r="S9" s="41" t="str">
        <f>'Annex 2 EHV charges'!O9</f>
        <v>Export
capacity charge
(p/kVA/day)</v>
      </c>
      <c r="T9" s="41" t="str">
        <f>'Annex 2 EHV charges'!P9</f>
        <v>Export
exceeded capacity charge
(p/kVA/day)</v>
      </c>
    </row>
    <row r="10" spans="1:154" ht="30" customHeight="1" x14ac:dyDescent="0.2">
      <c r="B10" s="21"/>
      <c r="C10" s="52" t="str">
        <f>IFERROR(VLOOKUP($B$10,'Annex 1 LV, HV and UMS charges'!$A:$K,4,FALSE),"")</f>
        <v/>
      </c>
      <c r="D10" s="53" t="str">
        <f>IFERROR(VLOOKUP($B$10,'Annex 1 LV, HV and UMS charges'!$A:$K,5,FALSE),"")</f>
        <v/>
      </c>
      <c r="E10" s="53" t="str">
        <f>IFERROR(VLOOKUP($B$10,'Annex 1 LV, HV and UMS charges'!$A:$K,6,FALSE),"")</f>
        <v/>
      </c>
      <c r="F10" s="54" t="str">
        <f>IFERROR(VLOOKUP($B$10,'Annex 1 LV, HV and UMS charges'!$A:$K,7,FALSE),"")</f>
        <v/>
      </c>
      <c r="G10" s="54" t="str">
        <f>IFERROR(VLOOKUP($B$10,'Annex 1 LV, HV and UMS charges'!$A:$K,8,FALSE),"")</f>
        <v/>
      </c>
      <c r="H10" s="54" t="str">
        <f>IFERROR(VLOOKUP($B$10,'Annex 1 LV, HV and UMS charges'!$A:$K,9,FALSE),"")</f>
        <v/>
      </c>
      <c r="I10" s="54" t="str">
        <f>IFERROR(VLOOKUP($B$10,'Annex 1 LV, HV and UMS charges'!$A:$K,10,FALSE),"")</f>
        <v/>
      </c>
      <c r="L10" s="21"/>
      <c r="M10" s="54" t="str">
        <f>IFERROR(VLOOKUP($L$10,'Annex 2 EHV charges'!$G:$P,2,FALSE),"")</f>
        <v/>
      </c>
      <c r="N10" s="54" t="str">
        <f>IFERROR(VLOOKUP($L$10,'Annex 2 EHV charges'!$G:$P,3,FALSE),"")</f>
        <v/>
      </c>
      <c r="O10" s="54" t="str">
        <f>IFERROR(VLOOKUP($L$10,'Annex 2 EHV charges'!$G:$P,4,FALSE),"")</f>
        <v/>
      </c>
      <c r="P10" s="54" t="str">
        <f>IFERROR(VLOOKUP($L$10,'Annex 2 EHV charges'!$G:$P,5,FALSE),"")</f>
        <v/>
      </c>
      <c r="Q10" s="55" t="str">
        <f>IFERROR(VLOOKUP($L$10,'Annex 2 EHV charges'!$G:$P,6,FALSE),"")</f>
        <v/>
      </c>
      <c r="R10" s="55" t="str">
        <f>IFERROR(VLOOKUP($L$10,'Annex 2 EHV charges'!$G:$P,7,FALSE),"")</f>
        <v/>
      </c>
      <c r="S10" s="55" t="str">
        <f>IFERROR(VLOOKUP($L$10,'Annex 2 EHV charges'!$G:$P,8,FALSE),"")</f>
        <v/>
      </c>
      <c r="T10" s="55" t="str">
        <f>IFERROR(VLOOKUP($L$10,'Annex 2 EHV charges'!$G:$P,9,FALSE),"")</f>
        <v/>
      </c>
    </row>
    <row r="11" spans="1:154" ht="7.5" customHeight="1" x14ac:dyDescent="0.2"/>
    <row r="12" spans="1:154" ht="88.5" customHeight="1" x14ac:dyDescent="0.2">
      <c r="B12" s="33" t="s">
        <v>298</v>
      </c>
      <c r="C12" s="31" t="str">
        <f>C9</f>
        <v>Red/black unit charge
p/kWh</v>
      </c>
      <c r="D12" s="31" t="str">
        <f>D9</f>
        <v>Amber/yellow unit charge
p/kWh</v>
      </c>
      <c r="E12" s="31" t="str">
        <f>E9</f>
        <v>Green unit charge
p/kWh</v>
      </c>
      <c r="F12" s="31" t="s">
        <v>299</v>
      </c>
      <c r="G12" s="31" t="s">
        <v>296</v>
      </c>
      <c r="H12" s="31" t="s">
        <v>361</v>
      </c>
      <c r="I12" s="31" t="s">
        <v>297</v>
      </c>
      <c r="L12" s="33" t="s">
        <v>298</v>
      </c>
      <c r="M12" s="31" t="s">
        <v>318</v>
      </c>
      <c r="N12" s="31" t="s">
        <v>299</v>
      </c>
      <c r="O12" s="31" t="s">
        <v>314</v>
      </c>
      <c r="P12" s="31" t="s">
        <v>361</v>
      </c>
      <c r="Q12" s="32" t="s">
        <v>316</v>
      </c>
      <c r="R12" s="32" t="s">
        <v>299</v>
      </c>
      <c r="S12" s="32" t="s">
        <v>315</v>
      </c>
      <c r="T12" s="32" t="s">
        <v>361</v>
      </c>
    </row>
    <row r="13" spans="1:154" ht="30" customHeight="1" x14ac:dyDescent="0.2">
      <c r="B13" s="34" t="s">
        <v>300</v>
      </c>
      <c r="C13" s="56"/>
      <c r="D13" s="56"/>
      <c r="E13" s="56"/>
      <c r="F13" s="56"/>
      <c r="G13" s="56"/>
      <c r="H13" s="56"/>
      <c r="I13" s="56"/>
      <c r="L13" s="34" t="s">
        <v>300</v>
      </c>
      <c r="M13" s="57"/>
      <c r="N13" s="57"/>
      <c r="O13" s="57"/>
      <c r="P13" s="57"/>
      <c r="Q13" s="58"/>
      <c r="R13" s="58">
        <f>N13</f>
        <v>0</v>
      </c>
      <c r="S13" s="58"/>
      <c r="T13" s="58"/>
    </row>
    <row r="14" spans="1:154" ht="30" customHeight="1" x14ac:dyDescent="0.2">
      <c r="B14" s="35" t="s">
        <v>302</v>
      </c>
      <c r="C14" s="22">
        <f t="shared" ref="C14:I14" si="0">C13</f>
        <v>0</v>
      </c>
      <c r="D14" s="22">
        <f t="shared" si="0"/>
        <v>0</v>
      </c>
      <c r="E14" s="22">
        <f t="shared" si="0"/>
        <v>0</v>
      </c>
      <c r="F14" s="22">
        <f t="shared" si="0"/>
        <v>0</v>
      </c>
      <c r="G14" s="22">
        <f t="shared" si="0"/>
        <v>0</v>
      </c>
      <c r="H14" s="22">
        <f t="shared" si="0"/>
        <v>0</v>
      </c>
      <c r="I14" s="22">
        <f t="shared" si="0"/>
        <v>0</v>
      </c>
      <c r="L14" s="35" t="s">
        <v>302</v>
      </c>
      <c r="M14" s="22">
        <f>M13</f>
        <v>0</v>
      </c>
      <c r="N14" s="22">
        <f t="shared" ref="N14:T14" si="1">N13</f>
        <v>0</v>
      </c>
      <c r="O14" s="22">
        <f t="shared" si="1"/>
        <v>0</v>
      </c>
      <c r="P14" s="22">
        <f t="shared" si="1"/>
        <v>0</v>
      </c>
      <c r="Q14" s="23">
        <f t="shared" si="1"/>
        <v>0</v>
      </c>
      <c r="R14" s="23">
        <f t="shared" si="1"/>
        <v>0</v>
      </c>
      <c r="S14" s="23">
        <f t="shared" si="1"/>
        <v>0</v>
      </c>
      <c r="T14" s="23">
        <f t="shared" si="1"/>
        <v>0</v>
      </c>
    </row>
    <row r="15" spans="1:154" ht="7.5" customHeight="1" x14ac:dyDescent="0.2"/>
    <row r="16" spans="1:154" ht="63.75" customHeight="1" x14ac:dyDescent="0.2">
      <c r="B16" s="33" t="s">
        <v>301</v>
      </c>
      <c r="C16" s="31" t="s">
        <v>311</v>
      </c>
      <c r="D16" s="31" t="s">
        <v>312</v>
      </c>
      <c r="E16" s="31" t="s">
        <v>313</v>
      </c>
      <c r="F16" s="31" t="s">
        <v>307</v>
      </c>
      <c r="G16" s="31" t="s">
        <v>306</v>
      </c>
      <c r="H16" s="31" t="s">
        <v>362</v>
      </c>
      <c r="I16" s="31" t="s">
        <v>305</v>
      </c>
      <c r="L16" s="33" t="s">
        <v>301</v>
      </c>
      <c r="M16" s="31" t="s">
        <v>319</v>
      </c>
      <c r="N16" s="31" t="s">
        <v>317</v>
      </c>
      <c r="O16" s="31" t="s">
        <v>322</v>
      </c>
      <c r="P16" s="31" t="s">
        <v>363</v>
      </c>
      <c r="Q16" s="32" t="s">
        <v>320</v>
      </c>
      <c r="R16" s="32" t="s">
        <v>321</v>
      </c>
      <c r="S16" s="32" t="s">
        <v>323</v>
      </c>
      <c r="T16" s="32" t="s">
        <v>364</v>
      </c>
    </row>
    <row r="17" spans="2:20" ht="30" customHeight="1" x14ac:dyDescent="0.2">
      <c r="B17" s="34" t="s">
        <v>303</v>
      </c>
      <c r="C17" s="59" t="str">
        <f>IFERROR(C10*C13/100,"")</f>
        <v/>
      </c>
      <c r="D17" s="59" t="str">
        <f t="shared" ref="D17:I17" si="2">IFERROR(D10*D13/100,"")</f>
        <v/>
      </c>
      <c r="E17" s="59" t="str">
        <f t="shared" si="2"/>
        <v/>
      </c>
      <c r="F17" s="59" t="str">
        <f t="shared" si="2"/>
        <v/>
      </c>
      <c r="G17" s="59" t="str">
        <f>IFERROR(G10*G13*F13/100,"")</f>
        <v/>
      </c>
      <c r="H17" s="59" t="str">
        <f>IFERROR(H10*H13*F13/100,"")</f>
        <v/>
      </c>
      <c r="I17" s="59" t="str">
        <f t="shared" si="2"/>
        <v/>
      </c>
      <c r="L17" s="36" t="s">
        <v>303</v>
      </c>
      <c r="M17" s="59" t="str">
        <f>IFERROR(M10*M13/100,"")</f>
        <v/>
      </c>
      <c r="N17" s="59" t="str">
        <f>IFERROR(N10*N13/100,"")</f>
        <v/>
      </c>
      <c r="O17" s="59" t="str">
        <f>IFERROR(O10*O13*N13/100,"")</f>
        <v/>
      </c>
      <c r="P17" s="59" t="str">
        <f>IFERROR(P10*P13*N13/100,"")</f>
        <v/>
      </c>
      <c r="Q17" s="60" t="str">
        <f>IFERROR(Q10*Q13/100,"")</f>
        <v/>
      </c>
      <c r="R17" s="60" t="str">
        <f>IFERROR(R10*R13/100,"")</f>
        <v/>
      </c>
      <c r="S17" s="60" t="str">
        <f>IFERROR(S10*S13*R13/100,"")</f>
        <v/>
      </c>
      <c r="T17" s="60" t="str">
        <f>IFERROR(T10*T13*R13/100,"")</f>
        <v/>
      </c>
    </row>
    <row r="18" spans="2:20" ht="30" customHeight="1" x14ac:dyDescent="0.2">
      <c r="B18" s="35" t="s">
        <v>304</v>
      </c>
      <c r="C18" s="39" t="str">
        <f>IFERROR(C10*C14/100,"")</f>
        <v/>
      </c>
      <c r="D18" s="39" t="str">
        <f t="shared" ref="D18:I18" si="3">IFERROR(D10*D14/100,"")</f>
        <v/>
      </c>
      <c r="E18" s="39" t="str">
        <f t="shared" si="3"/>
        <v/>
      </c>
      <c r="F18" s="39" t="str">
        <f t="shared" si="3"/>
        <v/>
      </c>
      <c r="G18" s="39" t="str">
        <f>IFERROR(G10*G14*F14/100,"")</f>
        <v/>
      </c>
      <c r="H18" s="39" t="str">
        <f>IFERROR(H10*H14*F14/100,"")</f>
        <v/>
      </c>
      <c r="I18" s="39" t="str">
        <f t="shared" si="3"/>
        <v/>
      </c>
      <c r="L18" s="37" t="s">
        <v>304</v>
      </c>
      <c r="M18" s="39" t="str">
        <f>IFERROR(M10*M14/100,"")</f>
        <v/>
      </c>
      <c r="N18" s="39" t="str">
        <f>IFERROR(N10*N14/100,"")</f>
        <v/>
      </c>
      <c r="O18" s="39" t="str">
        <f>IFERROR(O10*O14*N14/100,"")</f>
        <v/>
      </c>
      <c r="P18" s="39" t="str">
        <f>IFERROR(P10*P14*N14/100,"")</f>
        <v/>
      </c>
      <c r="Q18" s="40" t="str">
        <f>IFERROR(Q10*Q14/100,"")</f>
        <v/>
      </c>
      <c r="R18" s="40" t="str">
        <f>IFERROR(R10*R14/100,"")</f>
        <v/>
      </c>
      <c r="S18" s="40" t="str">
        <f>IFERROR(S10*S14*R14/100,"")</f>
        <v/>
      </c>
      <c r="T18" s="40" t="str">
        <f>IFERROR(T10*T14*R14/100,"")</f>
        <v/>
      </c>
    </row>
    <row r="19" spans="2:20" ht="7.5" customHeight="1" x14ac:dyDescent="0.2"/>
    <row r="20" spans="2:20" ht="39.75" customHeight="1" x14ac:dyDescent="0.2">
      <c r="C20" s="38" t="s">
        <v>308</v>
      </c>
      <c r="M20" s="31" t="s">
        <v>324</v>
      </c>
      <c r="N20" s="32" t="s">
        <v>325</v>
      </c>
    </row>
    <row r="21" spans="2:20" ht="30" customHeight="1" x14ac:dyDescent="0.2">
      <c r="B21" s="34" t="s">
        <v>303</v>
      </c>
      <c r="C21" s="59">
        <f>SUM(C17:I17)</f>
        <v>0</v>
      </c>
      <c r="L21" s="34" t="s">
        <v>303</v>
      </c>
      <c r="M21" s="59">
        <f>SUM(M17:P17)</f>
        <v>0</v>
      </c>
      <c r="N21" s="60">
        <f>SUM(Q17:T17)</f>
        <v>0</v>
      </c>
    </row>
    <row r="22" spans="2:20" ht="30" customHeight="1" x14ac:dyDescent="0.2">
      <c r="B22" s="35" t="s">
        <v>304</v>
      </c>
      <c r="C22" s="39">
        <f>SUM(C18:I18)</f>
        <v>0</v>
      </c>
      <c r="L22" s="35" t="s">
        <v>304</v>
      </c>
      <c r="M22" s="39">
        <f>SUM(M18:P18)</f>
        <v>0</v>
      </c>
      <c r="N22" s="40">
        <f>SUM(Q18:T18)</f>
        <v>0</v>
      </c>
    </row>
    <row r="24" spans="2:20" ht="30.75" customHeight="1" x14ac:dyDescent="0.2">
      <c r="B24" s="288" t="s">
        <v>326</v>
      </c>
      <c r="C24" s="289"/>
      <c r="D24" s="290"/>
      <c r="L24" s="288" t="s">
        <v>327</v>
      </c>
      <c r="M24" s="289"/>
      <c r="N24" s="290"/>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opLeftCell="A3" zoomScale="51" zoomScaleNormal="100" zoomScaleSheetLayoutView="100" workbookViewId="0">
      <selection activeCell="D12" sqref="D12:J43"/>
    </sheetView>
  </sheetViews>
  <sheetFormatPr defaultColWidth="9.140625" defaultRowHeight="27.75" customHeight="1" x14ac:dyDescent="0.3"/>
  <cols>
    <col min="1" max="1" width="49" style="64" bestFit="1" customWidth="1"/>
    <col min="2" max="2" width="17.5703125" style="71" customWidth="1"/>
    <col min="3" max="3" width="7.7109375" style="64" customWidth="1"/>
    <col min="4" max="4" width="17.5703125" style="64" customWidth="1"/>
    <col min="5" max="7" width="17.5703125" style="71" customWidth="1"/>
    <col min="8" max="9" width="17.5703125" style="72" customWidth="1"/>
    <col min="10" max="10" width="17.5703125" style="73" customWidth="1"/>
    <col min="11" max="11" width="17.5703125" style="74" customWidth="1"/>
    <col min="12" max="12" width="1.42578125" style="67" customWidth="1"/>
    <col min="13" max="13" width="15.5703125" style="67" customWidth="1"/>
    <col min="14" max="16384" width="9.140625" style="64"/>
  </cols>
  <sheetData>
    <row r="1" spans="1:13" ht="27.75" customHeight="1" x14ac:dyDescent="0.2">
      <c r="A1" s="65" t="s">
        <v>18</v>
      </c>
      <c r="B1" s="225"/>
      <c r="C1" s="226"/>
      <c r="D1" s="226"/>
      <c r="E1" s="224"/>
      <c r="F1" s="224"/>
      <c r="G1" s="224"/>
      <c r="H1" s="224"/>
      <c r="I1" s="224"/>
      <c r="J1" s="224"/>
      <c r="K1" s="224"/>
      <c r="L1" s="66"/>
      <c r="M1" s="66"/>
    </row>
    <row r="2" spans="1:13" ht="27" customHeight="1" x14ac:dyDescent="0.3">
      <c r="A2" s="229" t="str">
        <f>Overview!B4&amp; " - Effective from "&amp;Overview!D4&amp;" - "&amp;Overview!E4&amp;" LV and HV charges"</f>
        <v>Vattenfall Networks Limited - GSP M - Effective from 1 April 2023 - Final LV and HV charges</v>
      </c>
      <c r="B2" s="229"/>
      <c r="C2" s="229"/>
      <c r="D2" s="229"/>
      <c r="E2" s="229"/>
      <c r="F2" s="229"/>
      <c r="G2" s="229"/>
      <c r="H2" s="229"/>
      <c r="I2" s="229"/>
      <c r="J2" s="229"/>
      <c r="K2" s="229"/>
    </row>
    <row r="3" spans="1:13" s="70" customFormat="1" ht="15" customHeight="1" x14ac:dyDescent="0.3">
      <c r="A3" s="68"/>
      <c r="B3" s="68"/>
      <c r="C3" s="68"/>
      <c r="D3" s="68"/>
      <c r="E3" s="68"/>
      <c r="F3" s="68"/>
      <c r="G3" s="68"/>
      <c r="H3" s="68"/>
      <c r="I3" s="68"/>
      <c r="J3" s="68"/>
      <c r="K3" s="68"/>
      <c r="L3" s="69"/>
      <c r="M3" s="69"/>
    </row>
    <row r="4" spans="1:13" ht="27" customHeight="1" x14ac:dyDescent="0.3">
      <c r="A4" s="229" t="s">
        <v>383</v>
      </c>
      <c r="B4" s="229"/>
      <c r="C4" s="229"/>
      <c r="D4" s="229"/>
      <c r="E4" s="229"/>
      <c r="F4" s="68"/>
      <c r="G4" s="229" t="s">
        <v>384</v>
      </c>
      <c r="H4" s="229"/>
      <c r="I4" s="229"/>
      <c r="J4" s="229"/>
      <c r="K4" s="229"/>
    </row>
    <row r="5" spans="1:13" ht="28.5" customHeight="1" x14ac:dyDescent="0.3">
      <c r="A5" s="150" t="s">
        <v>12</v>
      </c>
      <c r="B5" s="118" t="s">
        <v>276</v>
      </c>
      <c r="C5" s="230" t="s">
        <v>277</v>
      </c>
      <c r="D5" s="230"/>
      <c r="E5" s="120" t="s">
        <v>278</v>
      </c>
      <c r="F5" s="68"/>
      <c r="G5" s="232"/>
      <c r="H5" s="232"/>
      <c r="I5" s="121" t="s">
        <v>282</v>
      </c>
      <c r="J5" s="122" t="s">
        <v>283</v>
      </c>
      <c r="K5" s="120" t="s">
        <v>278</v>
      </c>
      <c r="L5" s="68"/>
    </row>
    <row r="6" spans="1:13" ht="65.25" customHeight="1" x14ac:dyDescent="0.3">
      <c r="A6" s="127" t="s">
        <v>279</v>
      </c>
      <c r="B6" s="79" t="s">
        <v>653</v>
      </c>
      <c r="C6" s="231" t="s">
        <v>654</v>
      </c>
      <c r="D6" s="231"/>
      <c r="E6" s="79" t="s">
        <v>655</v>
      </c>
      <c r="F6" s="68"/>
      <c r="G6" s="223" t="s">
        <v>280</v>
      </c>
      <c r="H6" s="223"/>
      <c r="I6" s="79" t="s">
        <v>653</v>
      </c>
      <c r="J6" s="124" t="s">
        <v>654</v>
      </c>
      <c r="K6" s="124" t="s">
        <v>655</v>
      </c>
      <c r="L6" s="68"/>
    </row>
    <row r="7" spans="1:13" ht="65.25" customHeight="1" x14ac:dyDescent="0.3">
      <c r="A7" s="127" t="s">
        <v>14</v>
      </c>
      <c r="B7" s="126">
        <v>0</v>
      </c>
      <c r="C7" s="233">
        <v>0</v>
      </c>
      <c r="D7" s="233"/>
      <c r="E7" s="79" t="s">
        <v>656</v>
      </c>
      <c r="F7" s="68"/>
      <c r="G7" s="223" t="s">
        <v>371</v>
      </c>
      <c r="H7" s="223"/>
      <c r="I7" s="126">
        <v>0</v>
      </c>
      <c r="J7" s="124" t="s">
        <v>658</v>
      </c>
      <c r="K7" s="124" t="s">
        <v>655</v>
      </c>
      <c r="L7" s="68"/>
    </row>
    <row r="8" spans="1:13" ht="65.25" customHeight="1" x14ac:dyDescent="0.3">
      <c r="A8" s="127" t="s">
        <v>13</v>
      </c>
      <c r="B8" s="227" t="s">
        <v>657</v>
      </c>
      <c r="C8" s="227"/>
      <c r="D8" s="227"/>
      <c r="E8" s="227"/>
      <c r="F8" s="68"/>
      <c r="G8" s="223" t="s">
        <v>294</v>
      </c>
      <c r="H8" s="223"/>
      <c r="I8" s="126">
        <v>0</v>
      </c>
      <c r="J8" s="126">
        <v>0</v>
      </c>
      <c r="K8" s="124" t="s">
        <v>656</v>
      </c>
      <c r="L8" s="68"/>
    </row>
    <row r="9" spans="1:13" s="70" customFormat="1" ht="27" customHeight="1" x14ac:dyDescent="0.3">
      <c r="A9" s="68"/>
      <c r="B9" s="68"/>
      <c r="C9" s="68"/>
      <c r="D9" s="68"/>
      <c r="E9" s="68"/>
      <c r="F9" s="68"/>
      <c r="G9" s="228" t="s">
        <v>13</v>
      </c>
      <c r="H9" s="228"/>
      <c r="I9" s="227" t="s">
        <v>657</v>
      </c>
      <c r="J9" s="227"/>
      <c r="K9" s="227"/>
      <c r="L9" s="69"/>
      <c r="M9" s="69"/>
    </row>
    <row r="10" spans="1:13" s="70" customFormat="1" ht="18.75" x14ac:dyDescent="0.3">
      <c r="A10" s="68"/>
      <c r="B10" s="68"/>
      <c r="C10" s="68"/>
      <c r="D10" s="68"/>
      <c r="E10" s="68"/>
      <c r="F10" s="68"/>
      <c r="G10" s="68"/>
      <c r="H10" s="68"/>
      <c r="I10" s="68"/>
      <c r="J10" s="68"/>
      <c r="K10" s="68"/>
      <c r="L10" s="69"/>
      <c r="M10" s="69"/>
    </row>
    <row r="11" spans="1:13" ht="78.75" customHeight="1" x14ac:dyDescent="0.3">
      <c r="A11" s="149" t="s">
        <v>357</v>
      </c>
      <c r="B11" s="133" t="s">
        <v>22</v>
      </c>
      <c r="C11" s="133" t="s">
        <v>23</v>
      </c>
      <c r="D11" s="80" t="s">
        <v>385</v>
      </c>
      <c r="E11" s="80" t="s">
        <v>386</v>
      </c>
      <c r="F11" s="80" t="s">
        <v>387</v>
      </c>
      <c r="G11" s="133" t="s">
        <v>24</v>
      </c>
      <c r="H11" s="133" t="s">
        <v>25</v>
      </c>
      <c r="I11" s="149" t="s">
        <v>358</v>
      </c>
      <c r="J11" s="133" t="s">
        <v>256</v>
      </c>
      <c r="K11" s="133" t="s">
        <v>0</v>
      </c>
    </row>
    <row r="12" spans="1:13" ht="32.25" customHeight="1" x14ac:dyDescent="0.3">
      <c r="A12" s="150" t="s">
        <v>459</v>
      </c>
      <c r="B12" s="154" t="s">
        <v>664</v>
      </c>
      <c r="C12" s="151" t="s">
        <v>449</v>
      </c>
      <c r="D12" s="136">
        <v>4.2240000000000002</v>
      </c>
      <c r="E12" s="137">
        <v>1.1339999999999999</v>
      </c>
      <c r="F12" s="138">
        <v>0.161</v>
      </c>
      <c r="G12" s="153">
        <v>18.78</v>
      </c>
      <c r="H12" s="140">
        <v>0</v>
      </c>
      <c r="I12" s="140">
        <v>0</v>
      </c>
      <c r="J12" s="141">
        <v>0</v>
      </c>
      <c r="K12" s="154"/>
    </row>
    <row r="13" spans="1:13" ht="32.25" customHeight="1" x14ac:dyDescent="0.3">
      <c r="A13" s="150" t="s">
        <v>444</v>
      </c>
      <c r="B13" s="154" t="s">
        <v>665</v>
      </c>
      <c r="C13" s="151">
        <v>2</v>
      </c>
      <c r="D13" s="136">
        <v>4.2240000000000002</v>
      </c>
      <c r="E13" s="137">
        <v>1.1339999999999999</v>
      </c>
      <c r="F13" s="138">
        <v>0.161</v>
      </c>
      <c r="G13" s="140">
        <v>0</v>
      </c>
      <c r="H13" s="140">
        <v>0</v>
      </c>
      <c r="I13" s="140">
        <v>0</v>
      </c>
      <c r="J13" s="141">
        <v>0</v>
      </c>
      <c r="K13" s="154"/>
    </row>
    <row r="14" spans="1:13" ht="32.25" customHeight="1" x14ac:dyDescent="0.3">
      <c r="A14" s="150" t="s">
        <v>460</v>
      </c>
      <c r="B14" s="154" t="s">
        <v>666</v>
      </c>
      <c r="C14" s="151" t="s">
        <v>450</v>
      </c>
      <c r="D14" s="136">
        <v>4.6020000000000003</v>
      </c>
      <c r="E14" s="137">
        <v>1.236</v>
      </c>
      <c r="F14" s="138">
        <v>0.17499999999999999</v>
      </c>
      <c r="G14" s="153">
        <v>7.11</v>
      </c>
      <c r="H14" s="140">
        <v>0</v>
      </c>
      <c r="I14" s="140">
        <v>0</v>
      </c>
      <c r="J14" s="141">
        <v>0</v>
      </c>
      <c r="K14" s="154"/>
    </row>
    <row r="15" spans="1:13" ht="32.25" customHeight="1" x14ac:dyDescent="0.3">
      <c r="A15" s="150" t="s">
        <v>461</v>
      </c>
      <c r="B15" s="154" t="s">
        <v>667</v>
      </c>
      <c r="C15" s="151" t="s">
        <v>450</v>
      </c>
      <c r="D15" s="136">
        <v>4.6020000000000003</v>
      </c>
      <c r="E15" s="137">
        <v>1.236</v>
      </c>
      <c r="F15" s="138">
        <v>0.17499999999999999</v>
      </c>
      <c r="G15" s="153">
        <v>11.49</v>
      </c>
      <c r="H15" s="140">
        <v>0</v>
      </c>
      <c r="I15" s="140">
        <v>0</v>
      </c>
      <c r="J15" s="141">
        <v>0</v>
      </c>
      <c r="K15" s="154"/>
    </row>
    <row r="16" spans="1:13" ht="32.25" customHeight="1" x14ac:dyDescent="0.3">
      <c r="A16" s="150" t="s">
        <v>462</v>
      </c>
      <c r="B16" s="154" t="s">
        <v>668</v>
      </c>
      <c r="C16" s="151" t="s">
        <v>450</v>
      </c>
      <c r="D16" s="136">
        <v>4.6020000000000003</v>
      </c>
      <c r="E16" s="137">
        <v>1.236</v>
      </c>
      <c r="F16" s="138">
        <v>0.17499999999999999</v>
      </c>
      <c r="G16" s="153">
        <v>29.1</v>
      </c>
      <c r="H16" s="140">
        <v>0</v>
      </c>
      <c r="I16" s="140">
        <v>0</v>
      </c>
      <c r="J16" s="141">
        <v>0</v>
      </c>
      <c r="K16" s="154"/>
    </row>
    <row r="17" spans="1:11" ht="32.25" customHeight="1" x14ac:dyDescent="0.3">
      <c r="A17" s="150" t="s">
        <v>463</v>
      </c>
      <c r="B17" s="154" t="s">
        <v>669</v>
      </c>
      <c r="C17" s="151" t="s">
        <v>450</v>
      </c>
      <c r="D17" s="136">
        <v>4.6020000000000003</v>
      </c>
      <c r="E17" s="137">
        <v>1.236</v>
      </c>
      <c r="F17" s="138">
        <v>0.17499999999999999</v>
      </c>
      <c r="G17" s="153">
        <v>62</v>
      </c>
      <c r="H17" s="140">
        <v>0</v>
      </c>
      <c r="I17" s="140">
        <v>0</v>
      </c>
      <c r="J17" s="141">
        <v>0</v>
      </c>
      <c r="K17" s="154"/>
    </row>
    <row r="18" spans="1:11" ht="32.25" customHeight="1" x14ac:dyDescent="0.3">
      <c r="A18" s="150" t="s">
        <v>464</v>
      </c>
      <c r="B18" s="154" t="s">
        <v>670</v>
      </c>
      <c r="C18" s="151" t="s">
        <v>450</v>
      </c>
      <c r="D18" s="136">
        <v>4.6020000000000003</v>
      </c>
      <c r="E18" s="137">
        <v>1.236</v>
      </c>
      <c r="F18" s="138">
        <v>0.17499999999999999</v>
      </c>
      <c r="G18" s="153">
        <v>179.86</v>
      </c>
      <c r="H18" s="140">
        <v>0</v>
      </c>
      <c r="I18" s="140">
        <v>0</v>
      </c>
      <c r="J18" s="141">
        <v>0</v>
      </c>
      <c r="K18" s="154"/>
    </row>
    <row r="19" spans="1:11" ht="32.25" customHeight="1" x14ac:dyDescent="0.3">
      <c r="A19" s="150" t="s">
        <v>373</v>
      </c>
      <c r="B19" s="154" t="s">
        <v>671</v>
      </c>
      <c r="C19" s="151">
        <v>4</v>
      </c>
      <c r="D19" s="136">
        <v>4.6020000000000003</v>
      </c>
      <c r="E19" s="137">
        <v>1.236</v>
      </c>
      <c r="F19" s="138">
        <v>0.17499999999999999</v>
      </c>
      <c r="G19" s="140">
        <v>0</v>
      </c>
      <c r="H19" s="140">
        <v>0</v>
      </c>
      <c r="I19" s="140">
        <v>0</v>
      </c>
      <c r="J19" s="141">
        <v>0</v>
      </c>
      <c r="K19" s="154"/>
    </row>
    <row r="20" spans="1:11" ht="32.25" customHeight="1" x14ac:dyDescent="0.3">
      <c r="A20" s="150" t="s">
        <v>465</v>
      </c>
      <c r="B20" s="154" t="s">
        <v>672</v>
      </c>
      <c r="C20" s="151">
        <v>0</v>
      </c>
      <c r="D20" s="136">
        <v>3.5859999999999999</v>
      </c>
      <c r="E20" s="137">
        <v>0.95499999999999996</v>
      </c>
      <c r="F20" s="138">
        <v>0.13600000000000001</v>
      </c>
      <c r="G20" s="153">
        <v>15.07</v>
      </c>
      <c r="H20" s="153">
        <v>1.37</v>
      </c>
      <c r="I20" s="155">
        <v>2.88</v>
      </c>
      <c r="J20" s="143">
        <v>0.10199999999999999</v>
      </c>
      <c r="K20" s="154"/>
    </row>
    <row r="21" spans="1:11" ht="32.25" customHeight="1" x14ac:dyDescent="0.3">
      <c r="A21" s="150" t="s">
        <v>466</v>
      </c>
      <c r="B21" s="154" t="s">
        <v>673</v>
      </c>
      <c r="C21" s="151">
        <v>0</v>
      </c>
      <c r="D21" s="136">
        <v>3.5859999999999999</v>
      </c>
      <c r="E21" s="137">
        <v>0.95499999999999996</v>
      </c>
      <c r="F21" s="138">
        <v>0.13600000000000001</v>
      </c>
      <c r="G21" s="153">
        <v>270.07</v>
      </c>
      <c r="H21" s="153">
        <v>1.37</v>
      </c>
      <c r="I21" s="155">
        <v>2.88</v>
      </c>
      <c r="J21" s="143">
        <v>0.10199999999999999</v>
      </c>
      <c r="K21" s="154"/>
    </row>
    <row r="22" spans="1:11" ht="32.25" customHeight="1" x14ac:dyDescent="0.3">
      <c r="A22" s="150" t="s">
        <v>467</v>
      </c>
      <c r="B22" s="154" t="s">
        <v>674</v>
      </c>
      <c r="C22" s="151">
        <v>0</v>
      </c>
      <c r="D22" s="136">
        <v>3.5859999999999999</v>
      </c>
      <c r="E22" s="137">
        <v>0.95499999999999996</v>
      </c>
      <c r="F22" s="138">
        <v>0.13600000000000001</v>
      </c>
      <c r="G22" s="153">
        <v>534.65</v>
      </c>
      <c r="H22" s="153">
        <v>1.37</v>
      </c>
      <c r="I22" s="155">
        <v>2.88</v>
      </c>
      <c r="J22" s="143">
        <v>0.10199999999999999</v>
      </c>
      <c r="K22" s="154"/>
    </row>
    <row r="23" spans="1:11" ht="32.25" customHeight="1" x14ac:dyDescent="0.3">
      <c r="A23" s="150" t="s">
        <v>468</v>
      </c>
      <c r="B23" s="154" t="s">
        <v>675</v>
      </c>
      <c r="C23" s="151">
        <v>0</v>
      </c>
      <c r="D23" s="136">
        <v>3.5859999999999999</v>
      </c>
      <c r="E23" s="137">
        <v>0.95499999999999996</v>
      </c>
      <c r="F23" s="138">
        <v>0.13600000000000001</v>
      </c>
      <c r="G23" s="153">
        <v>841.09</v>
      </c>
      <c r="H23" s="153">
        <v>1.37</v>
      </c>
      <c r="I23" s="155">
        <v>2.88</v>
      </c>
      <c r="J23" s="143">
        <v>0.10199999999999999</v>
      </c>
      <c r="K23" s="154"/>
    </row>
    <row r="24" spans="1:11" ht="32.25" customHeight="1" x14ac:dyDescent="0.3">
      <c r="A24" s="150" t="s">
        <v>469</v>
      </c>
      <c r="B24" s="154" t="s">
        <v>676</v>
      </c>
      <c r="C24" s="151">
        <v>0</v>
      </c>
      <c r="D24" s="136">
        <v>3.5859999999999999</v>
      </c>
      <c r="E24" s="137">
        <v>0.95499999999999996</v>
      </c>
      <c r="F24" s="138">
        <v>0.13600000000000001</v>
      </c>
      <c r="G24" s="153">
        <v>1654.31</v>
      </c>
      <c r="H24" s="153">
        <v>1.37</v>
      </c>
      <c r="I24" s="155">
        <v>2.88</v>
      </c>
      <c r="J24" s="143">
        <v>0.10199999999999999</v>
      </c>
      <c r="K24" s="154"/>
    </row>
    <row r="25" spans="1:11" ht="32.25" customHeight="1" x14ac:dyDescent="0.3">
      <c r="A25" s="150" t="s">
        <v>470</v>
      </c>
      <c r="B25" s="154" t="s">
        <v>677</v>
      </c>
      <c r="C25" s="151">
        <v>0</v>
      </c>
      <c r="D25" s="136">
        <v>2.4580000000000002</v>
      </c>
      <c r="E25" s="137">
        <v>0.64200000000000002</v>
      </c>
      <c r="F25" s="138">
        <v>9.0999999999999998E-2</v>
      </c>
      <c r="G25" s="153">
        <v>15.07</v>
      </c>
      <c r="H25" s="153">
        <v>1.56</v>
      </c>
      <c r="I25" s="155">
        <v>2.42</v>
      </c>
      <c r="J25" s="143">
        <v>6.5000000000000002E-2</v>
      </c>
      <c r="K25" s="154"/>
    </row>
    <row r="26" spans="1:11" ht="32.25" customHeight="1" x14ac:dyDescent="0.3">
      <c r="A26" s="150" t="s">
        <v>471</v>
      </c>
      <c r="B26" s="154" t="s">
        <v>678</v>
      </c>
      <c r="C26" s="151">
        <v>0</v>
      </c>
      <c r="D26" s="136">
        <v>2.4580000000000002</v>
      </c>
      <c r="E26" s="137">
        <v>0.64200000000000002</v>
      </c>
      <c r="F26" s="138">
        <v>9.0999999999999998E-2</v>
      </c>
      <c r="G26" s="153">
        <v>270.07</v>
      </c>
      <c r="H26" s="153">
        <v>1.56</v>
      </c>
      <c r="I26" s="155">
        <v>2.42</v>
      </c>
      <c r="J26" s="143">
        <v>6.5000000000000002E-2</v>
      </c>
      <c r="K26" s="154"/>
    </row>
    <row r="27" spans="1:11" ht="32.25" customHeight="1" x14ac:dyDescent="0.3">
      <c r="A27" s="150" t="s">
        <v>472</v>
      </c>
      <c r="B27" s="154" t="s">
        <v>679</v>
      </c>
      <c r="C27" s="151">
        <v>0</v>
      </c>
      <c r="D27" s="136">
        <v>2.4580000000000002</v>
      </c>
      <c r="E27" s="137">
        <v>0.64200000000000002</v>
      </c>
      <c r="F27" s="138">
        <v>9.0999999999999998E-2</v>
      </c>
      <c r="G27" s="153">
        <v>534.65</v>
      </c>
      <c r="H27" s="153">
        <v>1.56</v>
      </c>
      <c r="I27" s="155">
        <v>2.42</v>
      </c>
      <c r="J27" s="143">
        <v>6.5000000000000002E-2</v>
      </c>
      <c r="K27" s="154"/>
    </row>
    <row r="28" spans="1:11" ht="27.75" customHeight="1" x14ac:dyDescent="0.3">
      <c r="A28" s="150" t="s">
        <v>473</v>
      </c>
      <c r="B28" s="154" t="s">
        <v>680</v>
      </c>
      <c r="C28" s="151">
        <v>0</v>
      </c>
      <c r="D28" s="136">
        <v>2.4580000000000002</v>
      </c>
      <c r="E28" s="137">
        <v>0.64200000000000002</v>
      </c>
      <c r="F28" s="138">
        <v>9.0999999999999998E-2</v>
      </c>
      <c r="G28" s="153">
        <v>841.09</v>
      </c>
      <c r="H28" s="153">
        <v>1.56</v>
      </c>
      <c r="I28" s="155">
        <v>2.42</v>
      </c>
      <c r="J28" s="143">
        <v>6.5000000000000002E-2</v>
      </c>
      <c r="K28" s="154"/>
    </row>
    <row r="29" spans="1:11" ht="27.75" customHeight="1" x14ac:dyDescent="0.3">
      <c r="A29" s="150" t="s">
        <v>474</v>
      </c>
      <c r="B29" s="154" t="s">
        <v>681</v>
      </c>
      <c r="C29" s="151">
        <v>0</v>
      </c>
      <c r="D29" s="136">
        <v>2.4580000000000002</v>
      </c>
      <c r="E29" s="137">
        <v>0.64200000000000002</v>
      </c>
      <c r="F29" s="138">
        <v>9.0999999999999998E-2</v>
      </c>
      <c r="G29" s="153">
        <v>1654.31</v>
      </c>
      <c r="H29" s="153">
        <v>1.56</v>
      </c>
      <c r="I29" s="155">
        <v>2.42</v>
      </c>
      <c r="J29" s="143">
        <v>6.5000000000000002E-2</v>
      </c>
      <c r="K29" s="154"/>
    </row>
    <row r="30" spans="1:11" ht="27.75" customHeight="1" x14ac:dyDescent="0.3">
      <c r="A30" s="150" t="s">
        <v>475</v>
      </c>
      <c r="B30" s="154" t="s">
        <v>682</v>
      </c>
      <c r="C30" s="151">
        <v>0</v>
      </c>
      <c r="D30" s="136">
        <v>1.6519999999999999</v>
      </c>
      <c r="E30" s="137">
        <v>0.41899999999999998</v>
      </c>
      <c r="F30" s="138">
        <v>5.8999999999999997E-2</v>
      </c>
      <c r="G30" s="153">
        <v>182.44</v>
      </c>
      <c r="H30" s="153">
        <v>1.88</v>
      </c>
      <c r="I30" s="155">
        <v>3</v>
      </c>
      <c r="J30" s="143">
        <v>0.04</v>
      </c>
      <c r="K30" s="154"/>
    </row>
    <row r="31" spans="1:11" ht="27.75" customHeight="1" x14ac:dyDescent="0.3">
      <c r="A31" s="150" t="s">
        <v>476</v>
      </c>
      <c r="B31" s="154" t="s">
        <v>683</v>
      </c>
      <c r="C31" s="151">
        <v>0</v>
      </c>
      <c r="D31" s="136">
        <v>1.6519999999999999</v>
      </c>
      <c r="E31" s="137">
        <v>0.41899999999999998</v>
      </c>
      <c r="F31" s="138">
        <v>5.8999999999999997E-2</v>
      </c>
      <c r="G31" s="153">
        <v>1703.33</v>
      </c>
      <c r="H31" s="153">
        <v>1.88</v>
      </c>
      <c r="I31" s="155">
        <v>3</v>
      </c>
      <c r="J31" s="143">
        <v>0.04</v>
      </c>
      <c r="K31" s="154"/>
    </row>
    <row r="32" spans="1:11" ht="27.75" customHeight="1" x14ac:dyDescent="0.3">
      <c r="A32" s="150" t="s">
        <v>477</v>
      </c>
      <c r="B32" s="154" t="s">
        <v>684</v>
      </c>
      <c r="C32" s="151">
        <v>0</v>
      </c>
      <c r="D32" s="136">
        <v>1.6519999999999999</v>
      </c>
      <c r="E32" s="137">
        <v>0.41899999999999998</v>
      </c>
      <c r="F32" s="138">
        <v>5.8999999999999997E-2</v>
      </c>
      <c r="G32" s="153">
        <v>4764.16</v>
      </c>
      <c r="H32" s="153">
        <v>1.88</v>
      </c>
      <c r="I32" s="155">
        <v>3</v>
      </c>
      <c r="J32" s="143">
        <v>0.04</v>
      </c>
      <c r="K32" s="154"/>
    </row>
    <row r="33" spans="1:11" ht="27.75" customHeight="1" x14ac:dyDescent="0.3">
      <c r="A33" s="150" t="s">
        <v>478</v>
      </c>
      <c r="B33" s="154" t="s">
        <v>685</v>
      </c>
      <c r="C33" s="151">
        <v>0</v>
      </c>
      <c r="D33" s="136">
        <v>1.6519999999999999</v>
      </c>
      <c r="E33" s="137">
        <v>0.41899999999999998</v>
      </c>
      <c r="F33" s="138">
        <v>5.8999999999999997E-2</v>
      </c>
      <c r="G33" s="153">
        <v>9900.56</v>
      </c>
      <c r="H33" s="153">
        <v>1.88</v>
      </c>
      <c r="I33" s="155">
        <v>3</v>
      </c>
      <c r="J33" s="143">
        <v>0.04</v>
      </c>
      <c r="K33" s="154"/>
    </row>
    <row r="34" spans="1:11" ht="27.75" customHeight="1" x14ac:dyDescent="0.3">
      <c r="A34" s="150" t="s">
        <v>479</v>
      </c>
      <c r="B34" s="154" t="s">
        <v>686</v>
      </c>
      <c r="C34" s="151">
        <v>0</v>
      </c>
      <c r="D34" s="136">
        <v>1.6519999999999999</v>
      </c>
      <c r="E34" s="137">
        <v>0.41899999999999998</v>
      </c>
      <c r="F34" s="138">
        <v>5.8999999999999997E-2</v>
      </c>
      <c r="G34" s="153">
        <v>23548.06</v>
      </c>
      <c r="H34" s="153">
        <v>1.88</v>
      </c>
      <c r="I34" s="155">
        <v>3</v>
      </c>
      <c r="J34" s="143">
        <v>0.04</v>
      </c>
      <c r="K34" s="154"/>
    </row>
    <row r="35" spans="1:11" ht="27.75" customHeight="1" x14ac:dyDescent="0.3">
      <c r="A35" s="150" t="s">
        <v>374</v>
      </c>
      <c r="B35" s="154" t="s">
        <v>687</v>
      </c>
      <c r="C35" s="151" t="s">
        <v>451</v>
      </c>
      <c r="D35" s="144">
        <v>12.097</v>
      </c>
      <c r="E35" s="145">
        <v>2.0329999999999999</v>
      </c>
      <c r="F35" s="146">
        <v>1.2490000000000001</v>
      </c>
      <c r="G35" s="140">
        <v>0</v>
      </c>
      <c r="H35" s="140">
        <v>0</v>
      </c>
      <c r="I35" s="140">
        <v>0</v>
      </c>
      <c r="J35" s="141">
        <v>0</v>
      </c>
      <c r="K35" s="154"/>
    </row>
    <row r="36" spans="1:11" ht="27.75" customHeight="1" x14ac:dyDescent="0.3">
      <c r="A36" s="150" t="s">
        <v>375</v>
      </c>
      <c r="B36" s="154" t="s">
        <v>688</v>
      </c>
      <c r="C36" s="151">
        <v>0</v>
      </c>
      <c r="D36" s="136">
        <v>-3.073</v>
      </c>
      <c r="E36" s="137">
        <v>-0.82499999999999996</v>
      </c>
      <c r="F36" s="138">
        <v>-0.11700000000000001</v>
      </c>
      <c r="G36" s="140">
        <v>0</v>
      </c>
      <c r="H36" s="140">
        <v>0</v>
      </c>
      <c r="I36" s="140">
        <v>0</v>
      </c>
      <c r="J36" s="141">
        <v>0</v>
      </c>
      <c r="K36" s="154"/>
    </row>
    <row r="37" spans="1:11" ht="27.75" customHeight="1" x14ac:dyDescent="0.3">
      <c r="A37" s="150" t="s">
        <v>376</v>
      </c>
      <c r="B37" s="154"/>
      <c r="C37" s="151">
        <v>0</v>
      </c>
      <c r="D37" s="136">
        <v>-2.7040000000000002</v>
      </c>
      <c r="E37" s="137">
        <v>-0.72299999999999998</v>
      </c>
      <c r="F37" s="138">
        <v>-0.10299999999999999</v>
      </c>
      <c r="G37" s="140">
        <v>0</v>
      </c>
      <c r="H37" s="140">
        <v>0</v>
      </c>
      <c r="I37" s="140">
        <v>0</v>
      </c>
      <c r="J37" s="141">
        <v>0</v>
      </c>
      <c r="K37" s="154"/>
    </row>
    <row r="38" spans="1:11" ht="27.75" customHeight="1" x14ac:dyDescent="0.3">
      <c r="A38" s="150" t="s">
        <v>377</v>
      </c>
      <c r="B38" s="154" t="s">
        <v>689</v>
      </c>
      <c r="C38" s="151">
        <v>0</v>
      </c>
      <c r="D38" s="136">
        <v>-3.073</v>
      </c>
      <c r="E38" s="137">
        <v>-0.82499999999999996</v>
      </c>
      <c r="F38" s="138">
        <v>-0.11700000000000001</v>
      </c>
      <c r="G38" s="140">
        <v>0</v>
      </c>
      <c r="H38" s="140">
        <v>0</v>
      </c>
      <c r="I38" s="140">
        <v>0</v>
      </c>
      <c r="J38" s="143">
        <v>7.9000000000000001E-2</v>
      </c>
      <c r="K38" s="154"/>
    </row>
    <row r="39" spans="1:11" ht="27.75" customHeight="1" x14ac:dyDescent="0.3">
      <c r="A39" s="150" t="s">
        <v>378</v>
      </c>
      <c r="B39" s="154"/>
      <c r="C39" s="151">
        <v>0</v>
      </c>
      <c r="D39" s="136">
        <v>-3.073</v>
      </c>
      <c r="E39" s="137">
        <v>-0.82499999999999996</v>
      </c>
      <c r="F39" s="138">
        <v>-0.11700000000000001</v>
      </c>
      <c r="G39" s="140">
        <v>0</v>
      </c>
      <c r="H39" s="140">
        <v>0</v>
      </c>
      <c r="I39" s="140">
        <v>0</v>
      </c>
      <c r="J39" s="141">
        <v>0</v>
      </c>
      <c r="K39" s="154"/>
    </row>
    <row r="40" spans="1:11" ht="27.75" customHeight="1" x14ac:dyDescent="0.3">
      <c r="A40" s="150" t="s">
        <v>379</v>
      </c>
      <c r="B40" s="154" t="s">
        <v>690</v>
      </c>
      <c r="C40" s="151">
        <v>0</v>
      </c>
      <c r="D40" s="136">
        <v>-2.7040000000000002</v>
      </c>
      <c r="E40" s="137">
        <v>-0.72299999999999998</v>
      </c>
      <c r="F40" s="138">
        <v>-0.10299999999999999</v>
      </c>
      <c r="G40" s="140">
        <v>0</v>
      </c>
      <c r="H40" s="140">
        <v>0</v>
      </c>
      <c r="I40" s="140">
        <v>0</v>
      </c>
      <c r="J40" s="143">
        <v>7.3999999999999996E-2</v>
      </c>
      <c r="K40" s="154"/>
    </row>
    <row r="41" spans="1:11" ht="27.75" customHeight="1" x14ac:dyDescent="0.3">
      <c r="A41" s="150" t="s">
        <v>380</v>
      </c>
      <c r="B41" s="154" t="s">
        <v>691</v>
      </c>
      <c r="C41" s="151">
        <v>0</v>
      </c>
      <c r="D41" s="136">
        <v>-2.7040000000000002</v>
      </c>
      <c r="E41" s="137">
        <v>-0.72299999999999998</v>
      </c>
      <c r="F41" s="138">
        <v>-0.10299999999999999</v>
      </c>
      <c r="G41" s="140">
        <v>0</v>
      </c>
      <c r="H41" s="140">
        <v>0</v>
      </c>
      <c r="I41" s="140">
        <v>0</v>
      </c>
      <c r="J41" s="141">
        <v>0</v>
      </c>
      <c r="K41" s="154"/>
    </row>
    <row r="42" spans="1:11" ht="27.75" customHeight="1" x14ac:dyDescent="0.3">
      <c r="A42" s="150" t="s">
        <v>381</v>
      </c>
      <c r="B42" s="154" t="s">
        <v>692</v>
      </c>
      <c r="C42" s="151">
        <v>0</v>
      </c>
      <c r="D42" s="136">
        <v>-1.944</v>
      </c>
      <c r="E42" s="137">
        <v>-0.50600000000000001</v>
      </c>
      <c r="F42" s="138">
        <v>-7.1999999999999995E-2</v>
      </c>
      <c r="G42" s="153">
        <v>113.88</v>
      </c>
      <c r="H42" s="140">
        <v>0</v>
      </c>
      <c r="I42" s="140">
        <v>0</v>
      </c>
      <c r="J42" s="143">
        <v>0.06</v>
      </c>
      <c r="K42" s="154"/>
    </row>
    <row r="43" spans="1:11" ht="27.75" customHeight="1" x14ac:dyDescent="0.3">
      <c r="A43" s="150" t="s">
        <v>382</v>
      </c>
      <c r="B43" s="154"/>
      <c r="C43" s="151">
        <v>0</v>
      </c>
      <c r="D43" s="136">
        <v>-1.944</v>
      </c>
      <c r="E43" s="137">
        <v>-0.50600000000000001</v>
      </c>
      <c r="F43" s="138">
        <v>-7.1999999999999995E-2</v>
      </c>
      <c r="G43" s="153">
        <v>113.88</v>
      </c>
      <c r="H43" s="140">
        <v>0</v>
      </c>
      <c r="I43" s="140">
        <v>0</v>
      </c>
      <c r="J43" s="141">
        <v>0</v>
      </c>
      <c r="K43" s="154"/>
    </row>
  </sheetData>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5" fitToHeight="0" orientation="portrait" r:id="rId1"/>
  <headerFooter differentFirst="1" scaleWithDoc="0">
    <oddHeader>&amp;L&amp;"Trebuchet MS,Bold"
Annex 1&amp;"Trebuchet MS,Regular" - Schedule of Charges for use of the Distribution System by LV and HV Designated Properties</oddHeader>
    <oddFooter>&amp;L&amp;1#&amp;"Arial"&amp;6&amp;K737373Confidentiality: C1 - Public</oddFooter>
    <firstHeader>&amp;L&amp;"Trebuchet MS,Regular"
&amp;"Trebuchet MS,Bold"Annex 1&amp;"Trebuchet MS,Regular" - Schedule of Charges for use of the Distribution System by LV and HV Designated Properties</firstHeader>
    <firstFooter>&amp;L&amp;1#&amp;"Arial"&amp;6&amp;K737373Confidentiality: C1 - Public</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topLeftCell="A2" zoomScaleNormal="100" zoomScaleSheetLayoutView="100" workbookViewId="0">
      <selection activeCell="A11" sqref="A11:XFD162"/>
    </sheetView>
  </sheetViews>
  <sheetFormatPr defaultColWidth="9.140625" defaultRowHeight="15" x14ac:dyDescent="0.3"/>
  <cols>
    <col min="1" max="1" width="15.42578125" style="76" bestFit="1" customWidth="1"/>
    <col min="2" max="2" width="9.5703125" style="76" bestFit="1" customWidth="1"/>
    <col min="3" max="3" width="14.28515625" style="76" bestFit="1" customWidth="1"/>
    <col min="4" max="4" width="14.140625" style="96" bestFit="1" customWidth="1"/>
    <col min="5" max="5" width="5.85546875" style="96" bestFit="1" customWidth="1"/>
    <col min="6" max="6" width="14.28515625" style="96" bestFit="1" customWidth="1"/>
    <col min="7" max="7" width="50" style="96" bestFit="1" customWidth="1"/>
    <col min="8" max="8" width="12.85546875" style="96" customWidth="1"/>
    <col min="9" max="9" width="12.85546875" style="96" bestFit="1" customWidth="1"/>
    <col min="10" max="10" width="12.5703125" style="97" bestFit="1" customWidth="1"/>
    <col min="11" max="12" width="11.85546875" style="98" bestFit="1" customWidth="1"/>
    <col min="13" max="13" width="12.85546875" style="76" bestFit="1" customWidth="1"/>
    <col min="14" max="14" width="12.5703125" style="76" bestFit="1" customWidth="1"/>
    <col min="15" max="16" width="11.85546875" style="76" bestFit="1" customWidth="1"/>
    <col min="17" max="17" width="15.5703125" style="76" customWidth="1"/>
    <col min="18" max="16384" width="9.140625" style="76"/>
  </cols>
  <sheetData>
    <row r="1" spans="1:16" x14ac:dyDescent="0.2">
      <c r="A1" s="75" t="s">
        <v>18</v>
      </c>
      <c r="B1" s="75"/>
      <c r="C1" s="235"/>
      <c r="D1" s="235"/>
      <c r="E1" s="66"/>
      <c r="F1" s="234" t="s">
        <v>30</v>
      </c>
      <c r="G1" s="234"/>
      <c r="H1" s="234"/>
      <c r="I1" s="234"/>
      <c r="J1" s="234"/>
      <c r="K1" s="234"/>
      <c r="L1" s="234"/>
      <c r="M1" s="234"/>
      <c r="N1" s="234"/>
      <c r="O1" s="234"/>
      <c r="P1" s="234"/>
    </row>
    <row r="2" spans="1:16" s="77" customFormat="1" ht="18.75" x14ac:dyDescent="0.2">
      <c r="A2" s="229" t="str">
        <f>Overview!B4&amp; " - Effective from "&amp;Overview!D4&amp;" - "&amp;Overview!E4&amp;" EDCM charges"</f>
        <v>Vattenfall Networks Limited - GSP M - Effective from 1 April 2023 - Final EDCM charges</v>
      </c>
      <c r="B2" s="229"/>
      <c r="C2" s="229"/>
      <c r="D2" s="229"/>
      <c r="E2" s="229"/>
      <c r="F2" s="229"/>
      <c r="G2" s="229"/>
      <c r="H2" s="229"/>
      <c r="I2" s="229"/>
      <c r="J2" s="229"/>
      <c r="K2" s="229"/>
      <c r="L2" s="229"/>
      <c r="M2" s="229"/>
      <c r="N2" s="229"/>
      <c r="O2" s="229"/>
      <c r="P2" s="229"/>
    </row>
    <row r="3" spans="1:16" s="78" customFormat="1" ht="18.75" x14ac:dyDescent="0.2">
      <c r="A3" s="68"/>
      <c r="B3" s="68"/>
      <c r="C3" s="68"/>
      <c r="D3" s="68"/>
      <c r="E3" s="68"/>
      <c r="F3" s="68"/>
      <c r="G3" s="68"/>
      <c r="H3" s="68"/>
      <c r="I3" s="68"/>
      <c r="J3" s="68"/>
      <c r="K3" s="68"/>
      <c r="L3" s="68"/>
      <c r="M3" s="68"/>
      <c r="N3" s="68"/>
      <c r="O3" s="68"/>
      <c r="P3" s="68"/>
    </row>
    <row r="4" spans="1:16" s="78" customFormat="1" ht="18.75" x14ac:dyDescent="0.2">
      <c r="A4" s="229" t="s">
        <v>284</v>
      </c>
      <c r="B4" s="229"/>
      <c r="C4" s="229"/>
      <c r="D4" s="229"/>
      <c r="E4" s="229"/>
      <c r="F4" s="229"/>
      <c r="G4" s="68"/>
      <c r="H4" s="68"/>
      <c r="I4" s="68"/>
      <c r="J4" s="68"/>
      <c r="K4" s="68"/>
      <c r="L4" s="68"/>
      <c r="M4" s="68"/>
      <c r="N4" s="68"/>
      <c r="O4" s="68"/>
      <c r="P4" s="68"/>
    </row>
    <row r="5" spans="1:16" s="78" customFormat="1" ht="18.75" x14ac:dyDescent="0.2">
      <c r="A5" s="236" t="s">
        <v>12</v>
      </c>
      <c r="B5" s="237"/>
      <c r="C5" s="237"/>
      <c r="D5" s="238" t="s">
        <v>281</v>
      </c>
      <c r="E5" s="238"/>
      <c r="F5" s="238"/>
      <c r="G5" s="68"/>
      <c r="H5" s="68"/>
      <c r="I5" s="68"/>
      <c r="J5" s="68"/>
      <c r="K5" s="68"/>
      <c r="L5" s="68"/>
      <c r="M5" s="68"/>
      <c r="N5" s="68"/>
      <c r="O5" s="68"/>
      <c r="P5" s="68"/>
    </row>
    <row r="6" spans="1:16" s="78" customFormat="1" ht="42.75" customHeight="1" x14ac:dyDescent="0.2">
      <c r="A6" s="228" t="s">
        <v>280</v>
      </c>
      <c r="B6" s="228"/>
      <c r="C6" s="228"/>
      <c r="D6" s="231" t="s">
        <v>659</v>
      </c>
      <c r="E6" s="231"/>
      <c r="F6" s="231"/>
      <c r="G6" s="68"/>
      <c r="H6" s="68"/>
      <c r="I6" s="68"/>
      <c r="J6" s="68"/>
      <c r="K6" s="68"/>
      <c r="L6" s="68"/>
      <c r="M6" s="68"/>
      <c r="N6" s="68"/>
      <c r="O6" s="68"/>
      <c r="P6" s="68"/>
    </row>
    <row r="7" spans="1:16" s="78" customFormat="1" ht="37.5" customHeight="1" x14ac:dyDescent="0.2">
      <c r="A7" s="228" t="s">
        <v>13</v>
      </c>
      <c r="B7" s="228"/>
      <c r="C7" s="228"/>
      <c r="D7" s="231" t="s">
        <v>657</v>
      </c>
      <c r="E7" s="231"/>
      <c r="F7" s="231"/>
      <c r="G7" s="68"/>
      <c r="H7" s="68"/>
      <c r="I7" s="68"/>
      <c r="J7" s="68"/>
      <c r="K7" s="68"/>
      <c r="L7" s="68"/>
      <c r="M7" s="68"/>
      <c r="N7" s="68"/>
      <c r="O7" s="68"/>
      <c r="P7" s="68"/>
    </row>
    <row r="8" spans="1:16" s="78" customFormat="1" ht="18.75" x14ac:dyDescent="0.2">
      <c r="A8" s="68"/>
      <c r="B8" s="68"/>
      <c r="C8" s="68"/>
      <c r="D8" s="68"/>
      <c r="E8" s="68"/>
      <c r="F8" s="68"/>
      <c r="G8" s="68"/>
      <c r="H8" s="68"/>
      <c r="I8" s="68"/>
      <c r="J8" s="68"/>
      <c r="K8" s="68"/>
      <c r="L8" s="68"/>
      <c r="M8" s="68"/>
      <c r="N8" s="68"/>
      <c r="O8" s="68"/>
      <c r="P8" s="68"/>
    </row>
    <row r="9" spans="1:16" ht="75" x14ac:dyDescent="0.2">
      <c r="A9" s="80" t="s">
        <v>271</v>
      </c>
      <c r="B9" s="81" t="s">
        <v>260</v>
      </c>
      <c r="C9" s="80" t="s">
        <v>261</v>
      </c>
      <c r="D9" s="80" t="s">
        <v>273</v>
      </c>
      <c r="E9" s="81" t="s">
        <v>260</v>
      </c>
      <c r="F9" s="80" t="s">
        <v>262</v>
      </c>
      <c r="G9" s="82" t="s">
        <v>29</v>
      </c>
      <c r="H9" s="82" t="s">
        <v>650</v>
      </c>
      <c r="I9" s="83" t="s">
        <v>351</v>
      </c>
      <c r="J9" s="82" t="s">
        <v>274</v>
      </c>
      <c r="K9" s="82" t="s">
        <v>349</v>
      </c>
      <c r="L9" s="84" t="s">
        <v>359</v>
      </c>
      <c r="M9" s="83" t="s">
        <v>352</v>
      </c>
      <c r="N9" s="82" t="s">
        <v>275</v>
      </c>
      <c r="O9" s="82" t="s">
        <v>350</v>
      </c>
      <c r="P9" s="84" t="s">
        <v>360</v>
      </c>
    </row>
    <row r="10" spans="1:16" x14ac:dyDescent="0.2">
      <c r="A10" s="85"/>
      <c r="B10" s="86"/>
      <c r="C10" s="87"/>
      <c r="D10" s="88"/>
      <c r="E10" s="89"/>
      <c r="F10" s="90"/>
      <c r="G10" s="91"/>
      <c r="H10" s="213"/>
      <c r="I10" s="92"/>
      <c r="J10" s="93"/>
      <c r="K10" s="93"/>
      <c r="L10" s="93"/>
      <c r="M10" s="94"/>
      <c r="N10" s="95"/>
      <c r="O10" s="95"/>
      <c r="P10" s="95"/>
    </row>
  </sheetData>
  <mergeCells count="10">
    <mergeCell ref="F1:P1"/>
    <mergeCell ref="A2:P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oddFooter>&amp;L&amp;1#&amp;"Arial"&amp;6&amp;K737373Confidentiality: C1 - Public</oddFooter>
    <firstHeader>&amp;L&amp;"Trebuchet MS,Bold"
Annex 2&amp;"Trebuchet MS,Regular" - Schedule of Charges for use of the Distribution System by Designated EHV Properties (including LDNOs with Designated EHV Properties/end-users).</firstHeader>
    <firstFooter>&amp;L&amp;1#&amp;"Arial"&amp;6&amp;K737373Confidentiality: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57"/>
  <sheetViews>
    <sheetView topLeftCell="A130" zoomScale="69" zoomScaleNormal="100" zoomScaleSheetLayoutView="100" workbookViewId="0">
      <selection activeCell="A2" sqref="A2:H2"/>
    </sheetView>
  </sheetViews>
  <sheetFormatPr defaultColWidth="9.140625" defaultRowHeight="15" x14ac:dyDescent="0.3"/>
  <cols>
    <col min="1" max="1" width="14.7109375" style="76" customWidth="1"/>
    <col min="2" max="2" width="8.7109375" style="76" customWidth="1"/>
    <col min="3" max="3" width="15.7109375" style="96" bestFit="1" customWidth="1"/>
    <col min="4" max="4" width="50.7109375" style="96" customWidth="1"/>
    <col min="5" max="5" width="14.7109375" style="97" customWidth="1"/>
    <col min="6" max="7" width="14.7109375" style="98" customWidth="1"/>
    <col min="8" max="8" width="14.7109375" style="76" customWidth="1"/>
    <col min="9" max="9" width="15.5703125" style="76" customWidth="1"/>
    <col min="10" max="16384" width="9.140625" style="76"/>
  </cols>
  <sheetData>
    <row r="1" spans="1:9" x14ac:dyDescent="0.2">
      <c r="A1" s="234" t="s">
        <v>295</v>
      </c>
      <c r="B1" s="234"/>
      <c r="C1" s="234"/>
      <c r="D1" s="234"/>
      <c r="E1" s="234"/>
      <c r="F1" s="234"/>
      <c r="G1" s="234"/>
      <c r="H1" s="234"/>
    </row>
    <row r="2" spans="1:9" s="77" customFormat="1" ht="18.75" x14ac:dyDescent="0.2">
      <c r="A2" s="239" t="str">
        <f>Overview!B4&amp; " - Effective from "&amp;Overview!D4&amp;" - "&amp;Overview!E4&amp;" EDCM import charges"</f>
        <v>Vattenfall Networks Limited - GSP M - Effective from 1 April 2023 - Final EDCM import charges</v>
      </c>
      <c r="B2" s="240"/>
      <c r="C2" s="240"/>
      <c r="D2" s="240"/>
      <c r="E2" s="240"/>
      <c r="F2" s="240"/>
      <c r="G2" s="240"/>
      <c r="H2" s="241"/>
    </row>
    <row r="3" spans="1:9" s="78" customFormat="1" ht="18.75" x14ac:dyDescent="0.2">
      <c r="A3" s="99"/>
      <c r="B3" s="99"/>
      <c r="C3" s="99"/>
      <c r="D3" s="100"/>
      <c r="E3" s="101"/>
      <c r="F3" s="101"/>
      <c r="G3" s="102"/>
      <c r="H3" s="102"/>
      <c r="I3" s="68"/>
    </row>
    <row r="4" spans="1:9" ht="75" x14ac:dyDescent="0.2">
      <c r="A4" s="80" t="s">
        <v>271</v>
      </c>
      <c r="B4" s="81" t="s">
        <v>260</v>
      </c>
      <c r="C4" s="80" t="s">
        <v>261</v>
      </c>
      <c r="D4" s="82" t="s">
        <v>29</v>
      </c>
      <c r="E4" s="103" t="str">
        <f>'Annex 2 EHV charges'!I9</f>
        <v>Import
Super Red
unit charge
(p/kWh)</v>
      </c>
      <c r="F4" s="103" t="str">
        <f>'Annex 2 EHV charges'!J9</f>
        <v>Import
fixed charge
(p/day)</v>
      </c>
      <c r="G4" s="103" t="str">
        <f>'Annex 2 EHV charges'!K9</f>
        <v>Import
capacity charge
(p/kVA/day)</v>
      </c>
      <c r="H4" s="103" t="str">
        <f>'Annex 2 EHV charges'!L9</f>
        <v>Import
exceeded capacity charge
(p/kVA/day)</v>
      </c>
    </row>
    <row r="5" spans="1:9" x14ac:dyDescent="0.2">
      <c r="A5" s="104" t="str">
        <f t="array" ref="A5">IFERROR(INDEX('Annex 2 EHV charges'!$A$10:$A$10, MATCH(0, IF(('Annex 2 EHV charges'!$A$10:$A$10=""),1, COUNTIF(A$4:$A4, 'Annex 2 EHV charges'!$A$10:$A$10)), 0)),"")</f>
        <v/>
      </c>
      <c r="B5" s="105" t="str">
        <f>IF($A5="","",VLOOKUP($A5,'Annex 2 EHV charges'!$A:$P,2,0))</f>
        <v/>
      </c>
      <c r="C5" s="106" t="str">
        <f>IF($A5="","",VLOOKUP($A5,'Annex 2 EHV charges'!$A:$P,3,0))</f>
        <v/>
      </c>
      <c r="D5" s="107" t="str">
        <f>IF($A5="","",VLOOKUP($A5,'Annex 2 EHV charges'!$A:$P,7,0))</f>
        <v/>
      </c>
      <c r="E5" s="108" t="str">
        <f>IFERROR(IF(VLOOKUP($A5,'Annex 2 EHV charges'!$A:$P,9,FALSE)=0,"",VLOOKUP($A5,'Annex 2 EHV charges'!$A:$P,9,FALSE)),"")</f>
        <v/>
      </c>
      <c r="F5" s="109" t="str">
        <f>IFERROR(IF(VLOOKUP($A5,'Annex 2 EHV charges'!$A:$P,10,FALSE)=0,"",VLOOKUP($A5,'Annex 2 EHV charges'!$A:$P,10,FALSE)),"")</f>
        <v/>
      </c>
      <c r="G5" s="110" t="str">
        <f>IFERROR(IF(VLOOKUP($A5,'Annex 2 EHV charges'!$A:$P,11,FALSE)=0,"",VLOOKUP($A5,'Annex 2 EHV charges'!$A:$P,11,FALSE)),"")</f>
        <v/>
      </c>
      <c r="H5" s="110" t="str">
        <f>IFERROR(IF(VLOOKUP($A5,'Annex 2 EHV charges'!$A:$P,12,FALSE)=0,"",VLOOKUP($A5,'Annex 2 EHV charges'!$A:$P,12,FALSE)),"")</f>
        <v/>
      </c>
    </row>
    <row r="6" spans="1:9" x14ac:dyDescent="0.2">
      <c r="A6" s="104" t="str">
        <f t="array" ref="A6">IFERROR(INDEX('Annex 2 EHV charges'!$A$10:$A$10, MATCH(0, IF(('Annex 2 EHV charges'!$A$10:$A$10=""),1, COUNTIF(A$4:$A5, 'Annex 2 EHV charges'!$A$10:$A$10)), 0)),"")</f>
        <v/>
      </c>
      <c r="B6" s="105" t="str">
        <f>IF($A6="","",VLOOKUP($A6,'Annex 2 EHV charges'!$A:$P,2,0))</f>
        <v/>
      </c>
      <c r="C6" s="106" t="str">
        <f>IF($A6="","",VLOOKUP($A6,'Annex 2 EHV charges'!$A:$P,3,0))</f>
        <v/>
      </c>
      <c r="D6" s="107" t="str">
        <f>IF($A6="","",VLOOKUP($A6,'Annex 2 EHV charges'!$A:$P,7,0))</f>
        <v/>
      </c>
      <c r="E6" s="108" t="str">
        <f>IFERROR(IF(VLOOKUP($A6,'Annex 2 EHV charges'!$A:$P,9,FALSE)=0,"",VLOOKUP($A6,'Annex 2 EHV charges'!$A:$P,9,FALSE)),"")</f>
        <v/>
      </c>
      <c r="F6" s="109" t="str">
        <f>IFERROR(IF(VLOOKUP($A6,'Annex 2 EHV charges'!$A:$P,10,FALSE)=0,"",VLOOKUP($A6,'Annex 2 EHV charges'!$A:$P,10,FALSE)),"")</f>
        <v/>
      </c>
      <c r="G6" s="110" t="str">
        <f>IFERROR(IF(VLOOKUP($A6,'Annex 2 EHV charges'!$A:$P,11,FALSE)=0,"",VLOOKUP($A6,'Annex 2 EHV charges'!$A:$P,11,FALSE)),"")</f>
        <v/>
      </c>
      <c r="H6" s="110" t="str">
        <f>IFERROR(IF(VLOOKUP($A6,'Annex 2 EHV charges'!$A:$P,12,FALSE)=0,"",VLOOKUP($A6,'Annex 2 EHV charges'!$A:$P,12,FALSE)),"")</f>
        <v/>
      </c>
    </row>
    <row r="7" spans="1:9" x14ac:dyDescent="0.2">
      <c r="A7" s="104" t="str">
        <f t="array" ref="A7">IFERROR(INDEX('Annex 2 EHV charges'!$A$10:$A$10, MATCH(0, IF(('Annex 2 EHV charges'!$A$10:$A$10=""),1, COUNTIF(A$4:$A6, 'Annex 2 EHV charges'!$A$10:$A$10)), 0)),"")</f>
        <v/>
      </c>
      <c r="B7" s="105" t="str">
        <f>IF($A7="","",VLOOKUP($A7,'Annex 2 EHV charges'!$A:$P,2,0))</f>
        <v/>
      </c>
      <c r="C7" s="106" t="str">
        <f>IF($A7="","",VLOOKUP($A7,'Annex 2 EHV charges'!$A:$P,3,0))</f>
        <v/>
      </c>
      <c r="D7" s="107" t="str">
        <f>IF($A7="","",VLOOKUP($A7,'Annex 2 EHV charges'!$A:$P,7,0))</f>
        <v/>
      </c>
      <c r="E7" s="108" t="str">
        <f>IFERROR(IF(VLOOKUP($A7,'Annex 2 EHV charges'!$A:$P,9,FALSE)=0,"",VLOOKUP($A7,'Annex 2 EHV charges'!$A:$P,9,FALSE)),"")</f>
        <v/>
      </c>
      <c r="F7" s="109" t="str">
        <f>IFERROR(IF(VLOOKUP($A7,'Annex 2 EHV charges'!$A:$P,10,FALSE)=0,"",VLOOKUP($A7,'Annex 2 EHV charges'!$A:$P,10,FALSE)),"")</f>
        <v/>
      </c>
      <c r="G7" s="110" t="str">
        <f>IFERROR(IF(VLOOKUP($A7,'Annex 2 EHV charges'!$A:$P,11,FALSE)=0,"",VLOOKUP($A7,'Annex 2 EHV charges'!$A:$P,11,FALSE)),"")</f>
        <v/>
      </c>
      <c r="H7" s="110" t="str">
        <f>IFERROR(IF(VLOOKUP($A7,'Annex 2 EHV charges'!$A:$P,12,FALSE)=0,"",VLOOKUP($A7,'Annex 2 EHV charges'!$A:$P,12,FALSE)),"")</f>
        <v/>
      </c>
    </row>
    <row r="8" spans="1:9" x14ac:dyDescent="0.2">
      <c r="A8" s="104" t="str">
        <f t="array" ref="A8">IFERROR(INDEX('Annex 2 EHV charges'!$A$10:$A$10, MATCH(0, IF(('Annex 2 EHV charges'!$A$10:$A$10=""),1, COUNTIF(A$4:$A7, 'Annex 2 EHV charges'!$A$10:$A$10)), 0)),"")</f>
        <v/>
      </c>
      <c r="B8" s="105" t="str">
        <f>IF($A8="","",VLOOKUP($A8,'Annex 2 EHV charges'!$A:$P,2,0))</f>
        <v/>
      </c>
      <c r="C8" s="106" t="str">
        <f>IF($A8="","",VLOOKUP($A8,'Annex 2 EHV charges'!$A:$P,3,0))</f>
        <v/>
      </c>
      <c r="D8" s="107" t="str">
        <f>IF($A8="","",VLOOKUP($A8,'Annex 2 EHV charges'!$A:$P,7,0))</f>
        <v/>
      </c>
      <c r="E8" s="108" t="str">
        <f>IFERROR(IF(VLOOKUP($A8,'Annex 2 EHV charges'!$A:$P,9,FALSE)=0,"",VLOOKUP($A8,'Annex 2 EHV charges'!$A:$P,9,FALSE)),"")</f>
        <v/>
      </c>
      <c r="F8" s="109" t="str">
        <f>IFERROR(IF(VLOOKUP($A8,'Annex 2 EHV charges'!$A:$P,10,FALSE)=0,"",VLOOKUP($A8,'Annex 2 EHV charges'!$A:$P,10,FALSE)),"")</f>
        <v/>
      </c>
      <c r="G8" s="110" t="str">
        <f>IFERROR(IF(VLOOKUP($A8,'Annex 2 EHV charges'!$A:$P,11,FALSE)=0,"",VLOOKUP($A8,'Annex 2 EHV charges'!$A:$P,11,FALSE)),"")</f>
        <v/>
      </c>
      <c r="H8" s="110" t="str">
        <f>IFERROR(IF(VLOOKUP($A8,'Annex 2 EHV charges'!$A:$P,12,FALSE)=0,"",VLOOKUP($A8,'Annex 2 EHV charges'!$A:$P,12,FALSE)),"")</f>
        <v/>
      </c>
    </row>
    <row r="9" spans="1:9" x14ac:dyDescent="0.2">
      <c r="A9" s="104" t="str">
        <f t="array" ref="A9">IFERROR(INDEX('Annex 2 EHV charges'!$A$10:$A$10, MATCH(0, IF(('Annex 2 EHV charges'!$A$10:$A$10=""),1, COUNTIF(A$4:$A8, 'Annex 2 EHV charges'!$A$10:$A$10)), 0)),"")</f>
        <v/>
      </c>
      <c r="B9" s="105" t="str">
        <f>IF($A9="","",VLOOKUP($A9,'Annex 2 EHV charges'!$A:$P,2,0))</f>
        <v/>
      </c>
      <c r="C9" s="106" t="str">
        <f>IF($A9="","",VLOOKUP($A9,'Annex 2 EHV charges'!$A:$P,3,0))</f>
        <v/>
      </c>
      <c r="D9" s="107" t="str">
        <f>IF($A9="","",VLOOKUP($A9,'Annex 2 EHV charges'!$A:$P,7,0))</f>
        <v/>
      </c>
      <c r="E9" s="108" t="str">
        <f>IFERROR(IF(VLOOKUP($A9,'Annex 2 EHV charges'!$A:$P,9,FALSE)=0,"",VLOOKUP($A9,'Annex 2 EHV charges'!$A:$P,9,FALSE)),"")</f>
        <v/>
      </c>
      <c r="F9" s="109" t="str">
        <f>IFERROR(IF(VLOOKUP($A9,'Annex 2 EHV charges'!$A:$P,10,FALSE)=0,"",VLOOKUP($A9,'Annex 2 EHV charges'!$A:$P,10,FALSE)),"")</f>
        <v/>
      </c>
      <c r="G9" s="110" t="str">
        <f>IFERROR(IF(VLOOKUP($A9,'Annex 2 EHV charges'!$A:$P,11,FALSE)=0,"",VLOOKUP($A9,'Annex 2 EHV charges'!$A:$P,11,FALSE)),"")</f>
        <v/>
      </c>
      <c r="H9" s="110" t="str">
        <f>IFERROR(IF(VLOOKUP($A9,'Annex 2 EHV charges'!$A:$P,12,FALSE)=0,"",VLOOKUP($A9,'Annex 2 EHV charges'!$A:$P,12,FALSE)),"")</f>
        <v/>
      </c>
    </row>
    <row r="10" spans="1:9" x14ac:dyDescent="0.2">
      <c r="A10" s="104" t="str">
        <f t="array" ref="A10">IFERROR(INDEX('Annex 2 EHV charges'!$A$10:$A$10, MATCH(0, IF(('Annex 2 EHV charges'!$A$10:$A$10=""),1, COUNTIF(A$4:$A9, 'Annex 2 EHV charges'!$A$10:$A$10)), 0)),"")</f>
        <v/>
      </c>
      <c r="B10" s="105" t="str">
        <f>IF($A10="","",VLOOKUP($A10,'Annex 2 EHV charges'!$A:$P,2,0))</f>
        <v/>
      </c>
      <c r="C10" s="106" t="str">
        <f>IF($A10="","",VLOOKUP($A10,'Annex 2 EHV charges'!$A:$P,3,0))</f>
        <v/>
      </c>
      <c r="D10" s="107" t="str">
        <f>IF($A10="","",VLOOKUP($A10,'Annex 2 EHV charges'!$A:$P,7,0))</f>
        <v/>
      </c>
      <c r="E10" s="108" t="str">
        <f>IFERROR(IF(VLOOKUP($A10,'Annex 2 EHV charges'!$A:$P,9,FALSE)=0,"",VLOOKUP($A10,'Annex 2 EHV charges'!$A:$P,9,FALSE)),"")</f>
        <v/>
      </c>
      <c r="F10" s="109" t="str">
        <f>IFERROR(IF(VLOOKUP($A10,'Annex 2 EHV charges'!$A:$P,10,FALSE)=0,"",VLOOKUP($A10,'Annex 2 EHV charges'!$A:$P,10,FALSE)),"")</f>
        <v/>
      </c>
      <c r="G10" s="110" t="str">
        <f>IFERROR(IF(VLOOKUP($A10,'Annex 2 EHV charges'!$A:$P,11,FALSE)=0,"",VLOOKUP($A10,'Annex 2 EHV charges'!$A:$P,11,FALSE)),"")</f>
        <v/>
      </c>
      <c r="H10" s="110" t="str">
        <f>IFERROR(IF(VLOOKUP($A10,'Annex 2 EHV charges'!$A:$P,12,FALSE)=0,"",VLOOKUP($A10,'Annex 2 EHV charges'!$A:$P,12,FALSE)),"")</f>
        <v/>
      </c>
    </row>
    <row r="11" spans="1:9" x14ac:dyDescent="0.2">
      <c r="A11" s="104" t="str">
        <f t="array" ref="A11">IFERROR(INDEX('Annex 2 EHV charges'!$A$10:$A$10, MATCH(0, IF(('Annex 2 EHV charges'!$A$10:$A$10=""),1, COUNTIF(A$4:$A10, 'Annex 2 EHV charges'!$A$10:$A$10)), 0)),"")</f>
        <v/>
      </c>
      <c r="B11" s="105" t="str">
        <f>IF($A11="","",VLOOKUP($A11,'Annex 2 EHV charges'!$A:$P,2,0))</f>
        <v/>
      </c>
      <c r="C11" s="106" t="str">
        <f>IF($A11="","",VLOOKUP($A11,'Annex 2 EHV charges'!$A:$P,3,0))</f>
        <v/>
      </c>
      <c r="D11" s="107" t="str">
        <f>IF($A11="","",VLOOKUP($A11,'Annex 2 EHV charges'!$A:$P,7,0))</f>
        <v/>
      </c>
      <c r="E11" s="108" t="str">
        <f>IFERROR(IF(VLOOKUP($A11,'Annex 2 EHV charges'!$A:$P,9,FALSE)=0,"",VLOOKUP($A11,'Annex 2 EHV charges'!$A:$P,9,FALSE)),"")</f>
        <v/>
      </c>
      <c r="F11" s="109" t="str">
        <f>IFERROR(IF(VLOOKUP($A11,'Annex 2 EHV charges'!$A:$P,10,FALSE)=0,"",VLOOKUP($A11,'Annex 2 EHV charges'!$A:$P,10,FALSE)),"")</f>
        <v/>
      </c>
      <c r="G11" s="110" t="str">
        <f>IFERROR(IF(VLOOKUP($A11,'Annex 2 EHV charges'!$A:$P,11,FALSE)=0,"",VLOOKUP($A11,'Annex 2 EHV charges'!$A:$P,11,FALSE)),"")</f>
        <v/>
      </c>
      <c r="H11" s="110" t="str">
        <f>IFERROR(IF(VLOOKUP($A11,'Annex 2 EHV charges'!$A:$P,12,FALSE)=0,"",VLOOKUP($A11,'Annex 2 EHV charges'!$A:$P,12,FALSE)),"")</f>
        <v/>
      </c>
    </row>
    <row r="12" spans="1:9" x14ac:dyDescent="0.2">
      <c r="A12" s="104" t="str">
        <f t="array" ref="A12">IFERROR(INDEX('Annex 2 EHV charges'!$A$10:$A$10, MATCH(0, IF(('Annex 2 EHV charges'!$A$10:$A$10=""),1, COUNTIF(A$4:$A11, 'Annex 2 EHV charges'!$A$10:$A$10)), 0)),"")</f>
        <v/>
      </c>
      <c r="B12" s="105" t="str">
        <f>IF($A12="","",VLOOKUP($A12,'Annex 2 EHV charges'!$A:$P,2,0))</f>
        <v/>
      </c>
      <c r="C12" s="106" t="str">
        <f>IF($A12="","",VLOOKUP($A12,'Annex 2 EHV charges'!$A:$P,3,0))</f>
        <v/>
      </c>
      <c r="D12" s="107" t="str">
        <f>IF($A12="","",VLOOKUP($A12,'Annex 2 EHV charges'!$A:$P,7,0))</f>
        <v/>
      </c>
      <c r="E12" s="108" t="str">
        <f>IFERROR(IF(VLOOKUP($A12,'Annex 2 EHV charges'!$A:$P,9,FALSE)=0,"",VLOOKUP($A12,'Annex 2 EHV charges'!$A:$P,9,FALSE)),"")</f>
        <v/>
      </c>
      <c r="F12" s="109" t="str">
        <f>IFERROR(IF(VLOOKUP($A12,'Annex 2 EHV charges'!$A:$P,10,FALSE)=0,"",VLOOKUP($A12,'Annex 2 EHV charges'!$A:$P,10,FALSE)),"")</f>
        <v/>
      </c>
      <c r="G12" s="110" t="str">
        <f>IFERROR(IF(VLOOKUP($A12,'Annex 2 EHV charges'!$A:$P,11,FALSE)=0,"",VLOOKUP($A12,'Annex 2 EHV charges'!$A:$P,11,FALSE)),"")</f>
        <v/>
      </c>
      <c r="H12" s="110" t="str">
        <f>IFERROR(IF(VLOOKUP($A12,'Annex 2 EHV charges'!$A:$P,12,FALSE)=0,"",VLOOKUP($A12,'Annex 2 EHV charges'!$A:$P,12,FALSE)),"")</f>
        <v/>
      </c>
    </row>
    <row r="13" spans="1:9" x14ac:dyDescent="0.2">
      <c r="A13" s="104" t="str">
        <f t="array" ref="A13">IFERROR(INDEX('Annex 2 EHV charges'!$A$10:$A$10, MATCH(0, IF(('Annex 2 EHV charges'!$A$10:$A$10=""),1, COUNTIF(A$4:$A12, 'Annex 2 EHV charges'!$A$10:$A$10)), 0)),"")</f>
        <v/>
      </c>
      <c r="B13" s="105" t="str">
        <f>IF($A13="","",VLOOKUP($A13,'Annex 2 EHV charges'!$A:$P,2,0))</f>
        <v/>
      </c>
      <c r="C13" s="106" t="str">
        <f>IF($A13="","",VLOOKUP($A13,'Annex 2 EHV charges'!$A:$P,3,0))</f>
        <v/>
      </c>
      <c r="D13" s="107" t="str">
        <f>IF($A13="","",VLOOKUP($A13,'Annex 2 EHV charges'!$A:$P,7,0))</f>
        <v/>
      </c>
      <c r="E13" s="108" t="str">
        <f>IFERROR(IF(VLOOKUP($A13,'Annex 2 EHV charges'!$A:$P,9,FALSE)=0,"",VLOOKUP($A13,'Annex 2 EHV charges'!$A:$P,9,FALSE)),"")</f>
        <v/>
      </c>
      <c r="F13" s="109" t="str">
        <f>IFERROR(IF(VLOOKUP($A13,'Annex 2 EHV charges'!$A:$P,10,FALSE)=0,"",VLOOKUP($A13,'Annex 2 EHV charges'!$A:$P,10,FALSE)),"")</f>
        <v/>
      </c>
      <c r="G13" s="110" t="str">
        <f>IFERROR(IF(VLOOKUP($A13,'Annex 2 EHV charges'!$A:$P,11,FALSE)=0,"",VLOOKUP($A13,'Annex 2 EHV charges'!$A:$P,11,FALSE)),"")</f>
        <v/>
      </c>
      <c r="H13" s="110" t="str">
        <f>IFERROR(IF(VLOOKUP($A13,'Annex 2 EHV charges'!$A:$P,12,FALSE)=0,"",VLOOKUP($A13,'Annex 2 EHV charges'!$A:$P,12,FALSE)),"")</f>
        <v/>
      </c>
    </row>
    <row r="14" spans="1:9" x14ac:dyDescent="0.2">
      <c r="A14" s="104" t="str">
        <f t="array" ref="A14">IFERROR(INDEX('Annex 2 EHV charges'!$A$10:$A$10, MATCH(0, IF(('Annex 2 EHV charges'!$A$10:$A$10=""),1, COUNTIF(A$4:$A13, 'Annex 2 EHV charges'!$A$10:$A$10)), 0)),"")</f>
        <v/>
      </c>
      <c r="B14" s="105" t="str">
        <f>IF($A14="","",VLOOKUP($A14,'Annex 2 EHV charges'!$A:$P,2,0))</f>
        <v/>
      </c>
      <c r="C14" s="106" t="str">
        <f>IF($A14="","",VLOOKUP($A14,'Annex 2 EHV charges'!$A:$P,3,0))</f>
        <v/>
      </c>
      <c r="D14" s="107" t="str">
        <f>IF($A14="","",VLOOKUP($A14,'Annex 2 EHV charges'!$A:$P,7,0))</f>
        <v/>
      </c>
      <c r="E14" s="108" t="str">
        <f>IFERROR(IF(VLOOKUP($A14,'Annex 2 EHV charges'!$A:$P,9,FALSE)=0,"",VLOOKUP($A14,'Annex 2 EHV charges'!$A:$P,9,FALSE)),"")</f>
        <v/>
      </c>
      <c r="F14" s="109" t="str">
        <f>IFERROR(IF(VLOOKUP($A14,'Annex 2 EHV charges'!$A:$P,10,FALSE)=0,"",VLOOKUP($A14,'Annex 2 EHV charges'!$A:$P,10,FALSE)),"")</f>
        <v/>
      </c>
      <c r="G14" s="110" t="str">
        <f>IFERROR(IF(VLOOKUP($A14,'Annex 2 EHV charges'!$A:$P,11,FALSE)=0,"",VLOOKUP($A14,'Annex 2 EHV charges'!$A:$P,11,FALSE)),"")</f>
        <v/>
      </c>
      <c r="H14" s="110" t="str">
        <f>IFERROR(IF(VLOOKUP($A14,'Annex 2 EHV charges'!$A:$P,12,FALSE)=0,"",VLOOKUP($A14,'Annex 2 EHV charges'!$A:$P,12,FALSE)),"")</f>
        <v/>
      </c>
    </row>
    <row r="15" spans="1:9" x14ac:dyDescent="0.2">
      <c r="A15" s="104" t="str">
        <f t="array" ref="A15">IFERROR(INDEX('Annex 2 EHV charges'!$A$10:$A$10, MATCH(0, IF(('Annex 2 EHV charges'!$A$10:$A$10=""),1, COUNTIF(A$4:$A14, 'Annex 2 EHV charges'!$A$10:$A$10)), 0)),"")</f>
        <v/>
      </c>
      <c r="B15" s="105" t="str">
        <f>IF($A15="","",VLOOKUP($A15,'Annex 2 EHV charges'!$A:$P,2,0))</f>
        <v/>
      </c>
      <c r="C15" s="106" t="str">
        <f>IF($A15="","",VLOOKUP($A15,'Annex 2 EHV charges'!$A:$P,3,0))</f>
        <v/>
      </c>
      <c r="D15" s="107" t="str">
        <f>IF($A15="","",VLOOKUP($A15,'Annex 2 EHV charges'!$A:$P,7,0))</f>
        <v/>
      </c>
      <c r="E15" s="108" t="str">
        <f>IFERROR(IF(VLOOKUP($A15,'Annex 2 EHV charges'!$A:$P,9,FALSE)=0,"",VLOOKUP($A15,'Annex 2 EHV charges'!$A:$P,9,FALSE)),"")</f>
        <v/>
      </c>
      <c r="F15" s="109" t="str">
        <f>IFERROR(IF(VLOOKUP($A15,'Annex 2 EHV charges'!$A:$P,10,FALSE)=0,"",VLOOKUP($A15,'Annex 2 EHV charges'!$A:$P,10,FALSE)),"")</f>
        <v/>
      </c>
      <c r="G15" s="110" t="str">
        <f>IFERROR(IF(VLOOKUP($A15,'Annex 2 EHV charges'!$A:$P,11,FALSE)=0,"",VLOOKUP($A15,'Annex 2 EHV charges'!$A:$P,11,FALSE)),"")</f>
        <v/>
      </c>
      <c r="H15" s="110" t="str">
        <f>IFERROR(IF(VLOOKUP($A15,'Annex 2 EHV charges'!$A:$P,12,FALSE)=0,"",VLOOKUP($A15,'Annex 2 EHV charges'!$A:$P,12,FALSE)),"")</f>
        <v/>
      </c>
    </row>
    <row r="16" spans="1:9" x14ac:dyDescent="0.2">
      <c r="A16" s="104" t="str">
        <f t="array" ref="A16">IFERROR(INDEX('Annex 2 EHV charges'!$A$10:$A$10, MATCH(0, IF(('Annex 2 EHV charges'!$A$10:$A$10=""),1, COUNTIF(A$4:$A15, 'Annex 2 EHV charges'!$A$10:$A$10)), 0)),"")</f>
        <v/>
      </c>
      <c r="B16" s="105" t="str">
        <f>IF($A16="","",VLOOKUP($A16,'Annex 2 EHV charges'!$A:$P,2,0))</f>
        <v/>
      </c>
      <c r="C16" s="106" t="str">
        <f>IF($A16="","",VLOOKUP($A16,'Annex 2 EHV charges'!$A:$P,3,0))</f>
        <v/>
      </c>
      <c r="D16" s="107" t="str">
        <f>IF($A16="","",VLOOKUP($A16,'Annex 2 EHV charges'!$A:$P,7,0))</f>
        <v/>
      </c>
      <c r="E16" s="108" t="str">
        <f>IFERROR(IF(VLOOKUP($A16,'Annex 2 EHV charges'!$A:$P,9,FALSE)=0,"",VLOOKUP($A16,'Annex 2 EHV charges'!$A:$P,9,FALSE)),"")</f>
        <v/>
      </c>
      <c r="F16" s="109" t="str">
        <f>IFERROR(IF(VLOOKUP($A16,'Annex 2 EHV charges'!$A:$P,10,FALSE)=0,"",VLOOKUP($A16,'Annex 2 EHV charges'!$A:$P,10,FALSE)),"")</f>
        <v/>
      </c>
      <c r="G16" s="110" t="str">
        <f>IFERROR(IF(VLOOKUP($A16,'Annex 2 EHV charges'!$A:$P,11,FALSE)=0,"",VLOOKUP($A16,'Annex 2 EHV charges'!$A:$P,11,FALSE)),"")</f>
        <v/>
      </c>
      <c r="H16" s="110" t="str">
        <f>IFERROR(IF(VLOOKUP($A16,'Annex 2 EHV charges'!$A:$P,12,FALSE)=0,"",VLOOKUP($A16,'Annex 2 EHV charges'!$A:$P,12,FALSE)),"")</f>
        <v/>
      </c>
    </row>
    <row r="17" spans="1:8" x14ac:dyDescent="0.2">
      <c r="A17" s="104" t="str">
        <f t="array" ref="A17">IFERROR(INDEX('Annex 2 EHV charges'!$A$10:$A$10, MATCH(0, IF(('Annex 2 EHV charges'!$A$10:$A$10=""),1, COUNTIF(A$4:$A16, 'Annex 2 EHV charges'!$A$10:$A$10)), 0)),"")</f>
        <v/>
      </c>
      <c r="B17" s="105" t="str">
        <f>IF($A17="","",VLOOKUP($A17,'Annex 2 EHV charges'!$A:$P,2,0))</f>
        <v/>
      </c>
      <c r="C17" s="106" t="str">
        <f>IF($A17="","",VLOOKUP($A17,'Annex 2 EHV charges'!$A:$P,3,0))</f>
        <v/>
      </c>
      <c r="D17" s="107" t="str">
        <f>IF($A17="","",VLOOKUP($A17,'Annex 2 EHV charges'!$A:$P,7,0))</f>
        <v/>
      </c>
      <c r="E17" s="108" t="str">
        <f>IFERROR(IF(VLOOKUP($A17,'Annex 2 EHV charges'!$A:$P,9,FALSE)=0,"",VLOOKUP($A17,'Annex 2 EHV charges'!$A:$P,9,FALSE)),"")</f>
        <v/>
      </c>
      <c r="F17" s="109" t="str">
        <f>IFERROR(IF(VLOOKUP($A17,'Annex 2 EHV charges'!$A:$P,10,FALSE)=0,"",VLOOKUP($A17,'Annex 2 EHV charges'!$A:$P,10,FALSE)),"")</f>
        <v/>
      </c>
      <c r="G17" s="110" t="str">
        <f>IFERROR(IF(VLOOKUP($A17,'Annex 2 EHV charges'!$A:$P,11,FALSE)=0,"",VLOOKUP($A17,'Annex 2 EHV charges'!$A:$P,11,FALSE)),"")</f>
        <v/>
      </c>
      <c r="H17" s="110" t="str">
        <f>IFERROR(IF(VLOOKUP($A17,'Annex 2 EHV charges'!$A:$P,12,FALSE)=0,"",VLOOKUP($A17,'Annex 2 EHV charges'!$A:$P,12,FALSE)),"")</f>
        <v/>
      </c>
    </row>
    <row r="18" spans="1:8" x14ac:dyDescent="0.2">
      <c r="A18" s="104" t="str">
        <f t="array" ref="A18">IFERROR(INDEX('Annex 2 EHV charges'!$A$10:$A$10, MATCH(0, IF(('Annex 2 EHV charges'!$A$10:$A$10=""),1, COUNTIF(A$4:$A17, 'Annex 2 EHV charges'!$A$10:$A$10)), 0)),"")</f>
        <v/>
      </c>
      <c r="B18" s="105" t="str">
        <f>IF($A18="","",VLOOKUP($A18,'Annex 2 EHV charges'!$A:$P,2,0))</f>
        <v/>
      </c>
      <c r="C18" s="106" t="str">
        <f>IF($A18="","",VLOOKUP($A18,'Annex 2 EHV charges'!$A:$P,3,0))</f>
        <v/>
      </c>
      <c r="D18" s="107" t="str">
        <f>IF($A18="","",VLOOKUP($A18,'Annex 2 EHV charges'!$A:$P,7,0))</f>
        <v/>
      </c>
      <c r="E18" s="108" t="str">
        <f>IFERROR(IF(VLOOKUP($A18,'Annex 2 EHV charges'!$A:$P,9,FALSE)=0,"",VLOOKUP($A18,'Annex 2 EHV charges'!$A:$P,9,FALSE)),"")</f>
        <v/>
      </c>
      <c r="F18" s="109" t="str">
        <f>IFERROR(IF(VLOOKUP($A18,'Annex 2 EHV charges'!$A:$P,10,FALSE)=0,"",VLOOKUP($A18,'Annex 2 EHV charges'!$A:$P,10,FALSE)),"")</f>
        <v/>
      </c>
      <c r="G18" s="110" t="str">
        <f>IFERROR(IF(VLOOKUP($A18,'Annex 2 EHV charges'!$A:$P,11,FALSE)=0,"",VLOOKUP($A18,'Annex 2 EHV charges'!$A:$P,11,FALSE)),"")</f>
        <v/>
      </c>
      <c r="H18" s="110" t="str">
        <f>IFERROR(IF(VLOOKUP($A18,'Annex 2 EHV charges'!$A:$P,12,FALSE)=0,"",VLOOKUP($A18,'Annex 2 EHV charges'!$A:$P,12,FALSE)),"")</f>
        <v/>
      </c>
    </row>
    <row r="19" spans="1:8" x14ac:dyDescent="0.2">
      <c r="A19" s="104" t="str">
        <f t="array" ref="A19">IFERROR(INDEX('Annex 2 EHV charges'!$A$10:$A$10, MATCH(0, IF(('Annex 2 EHV charges'!$A$10:$A$10=""),1, COUNTIF(A$4:$A18, 'Annex 2 EHV charges'!$A$10:$A$10)), 0)),"")</f>
        <v/>
      </c>
      <c r="B19" s="105" t="str">
        <f>IF($A19="","",VLOOKUP($A19,'Annex 2 EHV charges'!$A:$P,2,0))</f>
        <v/>
      </c>
      <c r="C19" s="106" t="str">
        <f>IF($A19="","",VLOOKUP($A19,'Annex 2 EHV charges'!$A:$P,3,0))</f>
        <v/>
      </c>
      <c r="D19" s="107" t="str">
        <f>IF($A19="","",VLOOKUP($A19,'Annex 2 EHV charges'!$A:$P,7,0))</f>
        <v/>
      </c>
      <c r="E19" s="108" t="str">
        <f>IFERROR(IF(VLOOKUP($A19,'Annex 2 EHV charges'!$A:$P,9,FALSE)=0,"",VLOOKUP($A19,'Annex 2 EHV charges'!$A:$P,9,FALSE)),"")</f>
        <v/>
      </c>
      <c r="F19" s="109" t="str">
        <f>IFERROR(IF(VLOOKUP($A19,'Annex 2 EHV charges'!$A:$P,10,FALSE)=0,"",VLOOKUP($A19,'Annex 2 EHV charges'!$A:$P,10,FALSE)),"")</f>
        <v/>
      </c>
      <c r="G19" s="110" t="str">
        <f>IFERROR(IF(VLOOKUP($A19,'Annex 2 EHV charges'!$A:$P,11,FALSE)=0,"",VLOOKUP($A19,'Annex 2 EHV charges'!$A:$P,11,FALSE)),"")</f>
        <v/>
      </c>
      <c r="H19" s="110" t="str">
        <f>IFERROR(IF(VLOOKUP($A19,'Annex 2 EHV charges'!$A:$P,12,FALSE)=0,"",VLOOKUP($A19,'Annex 2 EHV charges'!$A:$P,12,FALSE)),"")</f>
        <v/>
      </c>
    </row>
    <row r="20" spans="1:8" x14ac:dyDescent="0.2">
      <c r="A20" s="104" t="str">
        <f t="array" ref="A20">IFERROR(INDEX('Annex 2 EHV charges'!$A$10:$A$10, MATCH(0, IF(('Annex 2 EHV charges'!$A$10:$A$10=""),1, COUNTIF(A$4:$A19, 'Annex 2 EHV charges'!$A$10:$A$10)), 0)),"")</f>
        <v/>
      </c>
      <c r="B20" s="105" t="str">
        <f>IF($A20="","",VLOOKUP($A20,'Annex 2 EHV charges'!$A:$P,2,0))</f>
        <v/>
      </c>
      <c r="C20" s="106" t="str">
        <f>IF($A20="","",VLOOKUP($A20,'Annex 2 EHV charges'!$A:$P,3,0))</f>
        <v/>
      </c>
      <c r="D20" s="107" t="str">
        <f>IF($A20="","",VLOOKUP($A20,'Annex 2 EHV charges'!$A:$P,7,0))</f>
        <v/>
      </c>
      <c r="E20" s="108" t="str">
        <f>IFERROR(IF(VLOOKUP($A20,'Annex 2 EHV charges'!$A:$P,9,FALSE)=0,"",VLOOKUP($A20,'Annex 2 EHV charges'!$A:$P,9,FALSE)),"")</f>
        <v/>
      </c>
      <c r="F20" s="109" t="str">
        <f>IFERROR(IF(VLOOKUP($A20,'Annex 2 EHV charges'!$A:$P,10,FALSE)=0,"",VLOOKUP($A20,'Annex 2 EHV charges'!$A:$P,10,FALSE)),"")</f>
        <v/>
      </c>
      <c r="G20" s="110" t="str">
        <f>IFERROR(IF(VLOOKUP($A20,'Annex 2 EHV charges'!$A:$P,11,FALSE)=0,"",VLOOKUP($A20,'Annex 2 EHV charges'!$A:$P,11,FALSE)),"")</f>
        <v/>
      </c>
      <c r="H20" s="110" t="str">
        <f>IFERROR(IF(VLOOKUP($A20,'Annex 2 EHV charges'!$A:$P,12,FALSE)=0,"",VLOOKUP($A20,'Annex 2 EHV charges'!$A:$P,12,FALSE)),"")</f>
        <v/>
      </c>
    </row>
    <row r="21" spans="1:8" x14ac:dyDescent="0.2">
      <c r="A21" s="104" t="str">
        <f t="array" ref="A21">IFERROR(INDEX('Annex 2 EHV charges'!$A$10:$A$10, MATCH(0, IF(('Annex 2 EHV charges'!$A$10:$A$10=""),1, COUNTIF(A$4:$A20, 'Annex 2 EHV charges'!$A$10:$A$10)), 0)),"")</f>
        <v/>
      </c>
      <c r="B21" s="105" t="str">
        <f>IF($A21="","",VLOOKUP($A21,'Annex 2 EHV charges'!$A:$P,2,0))</f>
        <v/>
      </c>
      <c r="C21" s="106" t="str">
        <f>IF($A21="","",VLOOKUP($A21,'Annex 2 EHV charges'!$A:$P,3,0))</f>
        <v/>
      </c>
      <c r="D21" s="107" t="str">
        <f>IF($A21="","",VLOOKUP($A21,'Annex 2 EHV charges'!$A:$P,7,0))</f>
        <v/>
      </c>
      <c r="E21" s="108" t="str">
        <f>IFERROR(IF(VLOOKUP($A21,'Annex 2 EHV charges'!$A:$P,9,FALSE)=0,"",VLOOKUP($A21,'Annex 2 EHV charges'!$A:$P,9,FALSE)),"")</f>
        <v/>
      </c>
      <c r="F21" s="109" t="str">
        <f>IFERROR(IF(VLOOKUP($A21,'Annex 2 EHV charges'!$A:$P,10,FALSE)=0,"",VLOOKUP($A21,'Annex 2 EHV charges'!$A:$P,10,FALSE)),"")</f>
        <v/>
      </c>
      <c r="G21" s="110" t="str">
        <f>IFERROR(IF(VLOOKUP($A21,'Annex 2 EHV charges'!$A:$P,11,FALSE)=0,"",VLOOKUP($A21,'Annex 2 EHV charges'!$A:$P,11,FALSE)),"")</f>
        <v/>
      </c>
      <c r="H21" s="110" t="str">
        <f>IFERROR(IF(VLOOKUP($A21,'Annex 2 EHV charges'!$A:$P,12,FALSE)=0,"",VLOOKUP($A21,'Annex 2 EHV charges'!$A:$P,12,FALSE)),"")</f>
        <v/>
      </c>
    </row>
    <row r="22" spans="1:8" x14ac:dyDescent="0.2">
      <c r="A22" s="104" t="str">
        <f t="array" ref="A22">IFERROR(INDEX('Annex 2 EHV charges'!$A$10:$A$10, MATCH(0, IF(('Annex 2 EHV charges'!$A$10:$A$10=""),1, COUNTIF(A$4:$A21, 'Annex 2 EHV charges'!$A$10:$A$10)), 0)),"")</f>
        <v/>
      </c>
      <c r="B22" s="105" t="str">
        <f>IF($A22="","",VLOOKUP($A22,'Annex 2 EHV charges'!$A:$P,2,0))</f>
        <v/>
      </c>
      <c r="C22" s="106" t="str">
        <f>IF($A22="","",VLOOKUP($A22,'Annex 2 EHV charges'!$A:$P,3,0))</f>
        <v/>
      </c>
      <c r="D22" s="107" t="str">
        <f>IF($A22="","",VLOOKUP($A22,'Annex 2 EHV charges'!$A:$P,7,0))</f>
        <v/>
      </c>
      <c r="E22" s="108" t="str">
        <f>IFERROR(IF(VLOOKUP($A22,'Annex 2 EHV charges'!$A:$P,9,FALSE)=0,"",VLOOKUP($A22,'Annex 2 EHV charges'!$A:$P,9,FALSE)),"")</f>
        <v/>
      </c>
      <c r="F22" s="109" t="str">
        <f>IFERROR(IF(VLOOKUP($A22,'Annex 2 EHV charges'!$A:$P,10,FALSE)=0,"",VLOOKUP($A22,'Annex 2 EHV charges'!$A:$P,10,FALSE)),"")</f>
        <v/>
      </c>
      <c r="G22" s="110" t="str">
        <f>IFERROR(IF(VLOOKUP($A22,'Annex 2 EHV charges'!$A:$P,11,FALSE)=0,"",VLOOKUP($A22,'Annex 2 EHV charges'!$A:$P,11,FALSE)),"")</f>
        <v/>
      </c>
      <c r="H22" s="110" t="str">
        <f>IFERROR(IF(VLOOKUP($A22,'Annex 2 EHV charges'!$A:$P,12,FALSE)=0,"",VLOOKUP($A22,'Annex 2 EHV charges'!$A:$P,12,FALSE)),"")</f>
        <v/>
      </c>
    </row>
    <row r="23" spans="1:8" x14ac:dyDescent="0.2">
      <c r="A23" s="104" t="str">
        <f t="array" ref="A23">IFERROR(INDEX('Annex 2 EHV charges'!$A$10:$A$10, MATCH(0, IF(('Annex 2 EHV charges'!$A$10:$A$10=""),1, COUNTIF(A$4:$A22, 'Annex 2 EHV charges'!$A$10:$A$10)), 0)),"")</f>
        <v/>
      </c>
      <c r="B23" s="105" t="str">
        <f>IF($A23="","",VLOOKUP($A23,'Annex 2 EHV charges'!$A:$P,2,0))</f>
        <v/>
      </c>
      <c r="C23" s="106" t="str">
        <f>IF($A23="","",VLOOKUP($A23,'Annex 2 EHV charges'!$A:$P,3,0))</f>
        <v/>
      </c>
      <c r="D23" s="107" t="str">
        <f>IF($A23="","",VLOOKUP($A23,'Annex 2 EHV charges'!$A:$P,7,0))</f>
        <v/>
      </c>
      <c r="E23" s="108" t="str">
        <f>IFERROR(IF(VLOOKUP($A23,'Annex 2 EHV charges'!$A:$P,9,FALSE)=0,"",VLOOKUP($A23,'Annex 2 EHV charges'!$A:$P,9,FALSE)),"")</f>
        <v/>
      </c>
      <c r="F23" s="109" t="str">
        <f>IFERROR(IF(VLOOKUP($A23,'Annex 2 EHV charges'!$A:$P,10,FALSE)=0,"",VLOOKUP($A23,'Annex 2 EHV charges'!$A:$P,10,FALSE)),"")</f>
        <v/>
      </c>
      <c r="G23" s="110" t="str">
        <f>IFERROR(IF(VLOOKUP($A23,'Annex 2 EHV charges'!$A:$P,11,FALSE)=0,"",VLOOKUP($A23,'Annex 2 EHV charges'!$A:$P,11,FALSE)),"")</f>
        <v/>
      </c>
      <c r="H23" s="110" t="str">
        <f>IFERROR(IF(VLOOKUP($A23,'Annex 2 EHV charges'!$A:$P,12,FALSE)=0,"",VLOOKUP($A23,'Annex 2 EHV charges'!$A:$P,12,FALSE)),"")</f>
        <v/>
      </c>
    </row>
    <row r="24" spans="1:8" x14ac:dyDescent="0.2">
      <c r="A24" s="104" t="str">
        <f t="array" ref="A24">IFERROR(INDEX('Annex 2 EHV charges'!$A$10:$A$10, MATCH(0, IF(('Annex 2 EHV charges'!$A$10:$A$10=""),1, COUNTIF(A$4:$A23, 'Annex 2 EHV charges'!$A$10:$A$10)), 0)),"")</f>
        <v/>
      </c>
      <c r="B24" s="105" t="str">
        <f>IF($A24="","",VLOOKUP($A24,'Annex 2 EHV charges'!$A:$P,2,0))</f>
        <v/>
      </c>
      <c r="C24" s="106" t="str">
        <f>IF($A24="","",VLOOKUP($A24,'Annex 2 EHV charges'!$A:$P,3,0))</f>
        <v/>
      </c>
      <c r="D24" s="107" t="str">
        <f>IF($A24="","",VLOOKUP($A24,'Annex 2 EHV charges'!$A:$P,7,0))</f>
        <v/>
      </c>
      <c r="E24" s="108" t="str">
        <f>IFERROR(IF(VLOOKUP($A24,'Annex 2 EHV charges'!$A:$P,9,FALSE)=0,"",VLOOKUP($A24,'Annex 2 EHV charges'!$A:$P,9,FALSE)),"")</f>
        <v/>
      </c>
      <c r="F24" s="109" t="str">
        <f>IFERROR(IF(VLOOKUP($A24,'Annex 2 EHV charges'!$A:$P,10,FALSE)=0,"",VLOOKUP($A24,'Annex 2 EHV charges'!$A:$P,10,FALSE)),"")</f>
        <v/>
      </c>
      <c r="G24" s="110" t="str">
        <f>IFERROR(IF(VLOOKUP($A24,'Annex 2 EHV charges'!$A:$P,11,FALSE)=0,"",VLOOKUP($A24,'Annex 2 EHV charges'!$A:$P,11,FALSE)),"")</f>
        <v/>
      </c>
      <c r="H24" s="110" t="str">
        <f>IFERROR(IF(VLOOKUP($A24,'Annex 2 EHV charges'!$A:$P,12,FALSE)=0,"",VLOOKUP($A24,'Annex 2 EHV charges'!$A:$P,12,FALSE)),"")</f>
        <v/>
      </c>
    </row>
    <row r="25" spans="1:8" x14ac:dyDescent="0.2">
      <c r="A25" s="104" t="str">
        <f t="array" ref="A25">IFERROR(INDEX('Annex 2 EHV charges'!$A$10:$A$10, MATCH(0, IF(('Annex 2 EHV charges'!$A$10:$A$10=""),1, COUNTIF(A$4:$A24, 'Annex 2 EHV charges'!$A$10:$A$10)), 0)),"")</f>
        <v/>
      </c>
      <c r="B25" s="105" t="str">
        <f>IF($A25="","",VLOOKUP($A25,'Annex 2 EHV charges'!$A:$P,2,0))</f>
        <v/>
      </c>
      <c r="C25" s="106" t="str">
        <f>IF($A25="","",VLOOKUP($A25,'Annex 2 EHV charges'!$A:$P,3,0))</f>
        <v/>
      </c>
      <c r="D25" s="107" t="str">
        <f>IF($A25="","",VLOOKUP($A25,'Annex 2 EHV charges'!$A:$P,7,0))</f>
        <v/>
      </c>
      <c r="E25" s="108" t="str">
        <f>IFERROR(IF(VLOOKUP($A25,'Annex 2 EHV charges'!$A:$P,9,FALSE)=0,"",VLOOKUP($A25,'Annex 2 EHV charges'!$A:$P,9,FALSE)),"")</f>
        <v/>
      </c>
      <c r="F25" s="109" t="str">
        <f>IFERROR(IF(VLOOKUP($A25,'Annex 2 EHV charges'!$A:$P,10,FALSE)=0,"",VLOOKUP($A25,'Annex 2 EHV charges'!$A:$P,10,FALSE)),"")</f>
        <v/>
      </c>
      <c r="G25" s="110" t="str">
        <f>IFERROR(IF(VLOOKUP($A25,'Annex 2 EHV charges'!$A:$P,11,FALSE)=0,"",VLOOKUP($A25,'Annex 2 EHV charges'!$A:$P,11,FALSE)),"")</f>
        <v/>
      </c>
      <c r="H25" s="110" t="str">
        <f>IFERROR(IF(VLOOKUP($A25,'Annex 2 EHV charges'!$A:$P,12,FALSE)=0,"",VLOOKUP($A25,'Annex 2 EHV charges'!$A:$P,12,FALSE)),"")</f>
        <v/>
      </c>
    </row>
    <row r="26" spans="1:8" x14ac:dyDescent="0.2">
      <c r="A26" s="104" t="str">
        <f t="array" ref="A26">IFERROR(INDEX('Annex 2 EHV charges'!$A$10:$A$10, MATCH(0, IF(('Annex 2 EHV charges'!$A$10:$A$10=""),1, COUNTIF(A$4:$A25, 'Annex 2 EHV charges'!$A$10:$A$10)), 0)),"")</f>
        <v/>
      </c>
      <c r="B26" s="105" t="str">
        <f>IF($A26="","",VLOOKUP($A26,'Annex 2 EHV charges'!$A:$P,2,0))</f>
        <v/>
      </c>
      <c r="C26" s="106" t="str">
        <f>IF($A26="","",VLOOKUP($A26,'Annex 2 EHV charges'!$A:$P,3,0))</f>
        <v/>
      </c>
      <c r="D26" s="107" t="str">
        <f>IF($A26="","",VLOOKUP($A26,'Annex 2 EHV charges'!$A:$P,7,0))</f>
        <v/>
      </c>
      <c r="E26" s="108" t="str">
        <f>IFERROR(IF(VLOOKUP($A26,'Annex 2 EHV charges'!$A:$P,9,FALSE)=0,"",VLOOKUP($A26,'Annex 2 EHV charges'!$A:$P,9,FALSE)),"")</f>
        <v/>
      </c>
      <c r="F26" s="109" t="str">
        <f>IFERROR(IF(VLOOKUP($A26,'Annex 2 EHV charges'!$A:$P,10,FALSE)=0,"",VLOOKUP($A26,'Annex 2 EHV charges'!$A:$P,10,FALSE)),"")</f>
        <v/>
      </c>
      <c r="G26" s="110" t="str">
        <f>IFERROR(IF(VLOOKUP($A26,'Annex 2 EHV charges'!$A:$P,11,FALSE)=0,"",VLOOKUP($A26,'Annex 2 EHV charges'!$A:$P,11,FALSE)),"")</f>
        <v/>
      </c>
      <c r="H26" s="110" t="str">
        <f>IFERROR(IF(VLOOKUP($A26,'Annex 2 EHV charges'!$A:$P,12,FALSE)=0,"",VLOOKUP($A26,'Annex 2 EHV charges'!$A:$P,12,FALSE)),"")</f>
        <v/>
      </c>
    </row>
    <row r="27" spans="1:8" x14ac:dyDescent="0.2">
      <c r="A27" s="104" t="str">
        <f t="array" ref="A27">IFERROR(INDEX('Annex 2 EHV charges'!$A$10:$A$10, MATCH(0, IF(('Annex 2 EHV charges'!$A$10:$A$10=""),1, COUNTIF(A$4:$A26, 'Annex 2 EHV charges'!$A$10:$A$10)), 0)),"")</f>
        <v/>
      </c>
      <c r="B27" s="105" t="str">
        <f>IF($A27="","",VLOOKUP($A27,'Annex 2 EHV charges'!$A:$P,2,0))</f>
        <v/>
      </c>
      <c r="C27" s="106" t="str">
        <f>IF($A27="","",VLOOKUP($A27,'Annex 2 EHV charges'!$A:$P,3,0))</f>
        <v/>
      </c>
      <c r="D27" s="107" t="str">
        <f>IF($A27="","",VLOOKUP($A27,'Annex 2 EHV charges'!$A:$P,7,0))</f>
        <v/>
      </c>
      <c r="E27" s="108" t="str">
        <f>IFERROR(IF(VLOOKUP($A27,'Annex 2 EHV charges'!$A:$P,9,FALSE)=0,"",VLOOKUP($A27,'Annex 2 EHV charges'!$A:$P,9,FALSE)),"")</f>
        <v/>
      </c>
      <c r="F27" s="109" t="str">
        <f>IFERROR(IF(VLOOKUP($A27,'Annex 2 EHV charges'!$A:$P,10,FALSE)=0,"",VLOOKUP($A27,'Annex 2 EHV charges'!$A:$P,10,FALSE)),"")</f>
        <v/>
      </c>
      <c r="G27" s="110" t="str">
        <f>IFERROR(IF(VLOOKUP($A27,'Annex 2 EHV charges'!$A:$P,11,FALSE)=0,"",VLOOKUP($A27,'Annex 2 EHV charges'!$A:$P,11,FALSE)),"")</f>
        <v/>
      </c>
      <c r="H27" s="110" t="str">
        <f>IFERROR(IF(VLOOKUP($A27,'Annex 2 EHV charges'!$A:$P,12,FALSE)=0,"",VLOOKUP($A27,'Annex 2 EHV charges'!$A:$P,12,FALSE)),"")</f>
        <v/>
      </c>
    </row>
    <row r="28" spans="1:8" x14ac:dyDescent="0.2">
      <c r="A28" s="104" t="str">
        <f t="array" ref="A28">IFERROR(INDEX('Annex 2 EHV charges'!$A$10:$A$10, MATCH(0, IF(('Annex 2 EHV charges'!$A$10:$A$10=""),1, COUNTIF(A$4:$A27, 'Annex 2 EHV charges'!$A$10:$A$10)), 0)),"")</f>
        <v/>
      </c>
      <c r="B28" s="105" t="str">
        <f>IF($A28="","",VLOOKUP($A28,'Annex 2 EHV charges'!$A:$P,2,0))</f>
        <v/>
      </c>
      <c r="C28" s="106" t="str">
        <f>IF($A28="","",VLOOKUP($A28,'Annex 2 EHV charges'!$A:$P,3,0))</f>
        <v/>
      </c>
      <c r="D28" s="107" t="str">
        <f>IF($A28="","",VLOOKUP($A28,'Annex 2 EHV charges'!$A:$P,7,0))</f>
        <v/>
      </c>
      <c r="E28" s="108" t="str">
        <f>IFERROR(IF(VLOOKUP($A28,'Annex 2 EHV charges'!$A:$P,9,FALSE)=0,"",VLOOKUP($A28,'Annex 2 EHV charges'!$A:$P,9,FALSE)),"")</f>
        <v/>
      </c>
      <c r="F28" s="109" t="str">
        <f>IFERROR(IF(VLOOKUP($A28,'Annex 2 EHV charges'!$A:$P,10,FALSE)=0,"",VLOOKUP($A28,'Annex 2 EHV charges'!$A:$P,10,FALSE)),"")</f>
        <v/>
      </c>
      <c r="G28" s="110" t="str">
        <f>IFERROR(IF(VLOOKUP($A28,'Annex 2 EHV charges'!$A:$P,11,FALSE)=0,"",VLOOKUP($A28,'Annex 2 EHV charges'!$A:$P,11,FALSE)),"")</f>
        <v/>
      </c>
      <c r="H28" s="110" t="str">
        <f>IFERROR(IF(VLOOKUP($A28,'Annex 2 EHV charges'!$A:$P,12,FALSE)=0,"",VLOOKUP($A28,'Annex 2 EHV charges'!$A:$P,12,FALSE)),"")</f>
        <v/>
      </c>
    </row>
    <row r="29" spans="1:8" x14ac:dyDescent="0.2">
      <c r="A29" s="104" t="str">
        <f t="array" ref="A29">IFERROR(INDEX('Annex 2 EHV charges'!$A$10:$A$10, MATCH(0, IF(('Annex 2 EHV charges'!$A$10:$A$10=""),1, COUNTIF(A$4:$A28, 'Annex 2 EHV charges'!$A$10:$A$10)), 0)),"")</f>
        <v/>
      </c>
      <c r="B29" s="105" t="str">
        <f>IF($A29="","",VLOOKUP($A29,'Annex 2 EHV charges'!$A:$P,2,0))</f>
        <v/>
      </c>
      <c r="C29" s="106" t="str">
        <f>IF($A29="","",VLOOKUP($A29,'Annex 2 EHV charges'!$A:$P,3,0))</f>
        <v/>
      </c>
      <c r="D29" s="107" t="str">
        <f>IF($A29="","",VLOOKUP($A29,'Annex 2 EHV charges'!$A:$P,7,0))</f>
        <v/>
      </c>
      <c r="E29" s="108" t="str">
        <f>IFERROR(IF(VLOOKUP($A29,'Annex 2 EHV charges'!$A:$P,9,FALSE)=0,"",VLOOKUP($A29,'Annex 2 EHV charges'!$A:$P,9,FALSE)),"")</f>
        <v/>
      </c>
      <c r="F29" s="109" t="str">
        <f>IFERROR(IF(VLOOKUP($A29,'Annex 2 EHV charges'!$A:$P,10,FALSE)=0,"",VLOOKUP($A29,'Annex 2 EHV charges'!$A:$P,10,FALSE)),"")</f>
        <v/>
      </c>
      <c r="G29" s="110" t="str">
        <f>IFERROR(IF(VLOOKUP($A29,'Annex 2 EHV charges'!$A:$P,11,FALSE)=0,"",VLOOKUP($A29,'Annex 2 EHV charges'!$A:$P,11,FALSE)),"")</f>
        <v/>
      </c>
      <c r="H29" s="110" t="str">
        <f>IFERROR(IF(VLOOKUP($A29,'Annex 2 EHV charges'!$A:$P,12,FALSE)=0,"",VLOOKUP($A29,'Annex 2 EHV charges'!$A:$P,12,FALSE)),"")</f>
        <v/>
      </c>
    </row>
    <row r="30" spans="1:8" x14ac:dyDescent="0.2">
      <c r="A30" s="104" t="str">
        <f t="array" ref="A30">IFERROR(INDEX('Annex 2 EHV charges'!$A$10:$A$10, MATCH(0, IF(('Annex 2 EHV charges'!$A$10:$A$10=""),1, COUNTIF(A$4:$A29, 'Annex 2 EHV charges'!$A$10:$A$10)), 0)),"")</f>
        <v/>
      </c>
      <c r="B30" s="105" t="str">
        <f>IF($A30="","",VLOOKUP($A30,'Annex 2 EHV charges'!$A:$P,2,0))</f>
        <v/>
      </c>
      <c r="C30" s="106" t="str">
        <f>IF($A30="","",VLOOKUP($A30,'Annex 2 EHV charges'!$A:$P,3,0))</f>
        <v/>
      </c>
      <c r="D30" s="107" t="str">
        <f>IF($A30="","",VLOOKUP($A30,'Annex 2 EHV charges'!$A:$P,7,0))</f>
        <v/>
      </c>
      <c r="E30" s="108" t="str">
        <f>IFERROR(IF(VLOOKUP($A30,'Annex 2 EHV charges'!$A:$P,9,FALSE)=0,"",VLOOKUP($A30,'Annex 2 EHV charges'!$A:$P,9,FALSE)),"")</f>
        <v/>
      </c>
      <c r="F30" s="109" t="str">
        <f>IFERROR(IF(VLOOKUP($A30,'Annex 2 EHV charges'!$A:$P,10,FALSE)=0,"",VLOOKUP($A30,'Annex 2 EHV charges'!$A:$P,10,FALSE)),"")</f>
        <v/>
      </c>
      <c r="G30" s="110" t="str">
        <f>IFERROR(IF(VLOOKUP($A30,'Annex 2 EHV charges'!$A:$P,11,FALSE)=0,"",VLOOKUP($A30,'Annex 2 EHV charges'!$A:$P,11,FALSE)),"")</f>
        <v/>
      </c>
      <c r="H30" s="110" t="str">
        <f>IFERROR(IF(VLOOKUP($A30,'Annex 2 EHV charges'!$A:$P,12,FALSE)=0,"",VLOOKUP($A30,'Annex 2 EHV charges'!$A:$P,12,FALSE)),"")</f>
        <v/>
      </c>
    </row>
    <row r="31" spans="1:8" x14ac:dyDescent="0.2">
      <c r="A31" s="104" t="str">
        <f t="array" ref="A31">IFERROR(INDEX('Annex 2 EHV charges'!$A$10:$A$10, MATCH(0, IF(('Annex 2 EHV charges'!$A$10:$A$10=""),1, COUNTIF(A$4:$A30, 'Annex 2 EHV charges'!$A$10:$A$10)), 0)),"")</f>
        <v/>
      </c>
      <c r="B31" s="105" t="str">
        <f>IF($A31="","",VLOOKUP($A31,'Annex 2 EHV charges'!$A:$P,2,0))</f>
        <v/>
      </c>
      <c r="C31" s="106" t="str">
        <f>IF($A31="","",VLOOKUP($A31,'Annex 2 EHV charges'!$A:$P,3,0))</f>
        <v/>
      </c>
      <c r="D31" s="107" t="str">
        <f>IF($A31="","",VLOOKUP($A31,'Annex 2 EHV charges'!$A:$P,7,0))</f>
        <v/>
      </c>
      <c r="E31" s="108" t="str">
        <f>IFERROR(IF(VLOOKUP($A31,'Annex 2 EHV charges'!$A:$P,9,FALSE)=0,"",VLOOKUP($A31,'Annex 2 EHV charges'!$A:$P,9,FALSE)),"")</f>
        <v/>
      </c>
      <c r="F31" s="109" t="str">
        <f>IFERROR(IF(VLOOKUP($A31,'Annex 2 EHV charges'!$A:$P,10,FALSE)=0,"",VLOOKUP($A31,'Annex 2 EHV charges'!$A:$P,10,FALSE)),"")</f>
        <v/>
      </c>
      <c r="G31" s="110" t="str">
        <f>IFERROR(IF(VLOOKUP($A31,'Annex 2 EHV charges'!$A:$P,11,FALSE)=0,"",VLOOKUP($A31,'Annex 2 EHV charges'!$A:$P,11,FALSE)),"")</f>
        <v/>
      </c>
      <c r="H31" s="110" t="str">
        <f>IFERROR(IF(VLOOKUP($A31,'Annex 2 EHV charges'!$A:$P,12,FALSE)=0,"",VLOOKUP($A31,'Annex 2 EHV charges'!$A:$P,12,FALSE)),"")</f>
        <v/>
      </c>
    </row>
    <row r="32" spans="1:8" x14ac:dyDescent="0.2">
      <c r="A32" s="104" t="str">
        <f t="array" ref="A32">IFERROR(INDEX('Annex 2 EHV charges'!$A$10:$A$10, MATCH(0, IF(('Annex 2 EHV charges'!$A$10:$A$10=""),1, COUNTIF(A$4:$A31, 'Annex 2 EHV charges'!$A$10:$A$10)), 0)),"")</f>
        <v/>
      </c>
      <c r="B32" s="105" t="str">
        <f>IF($A32="","",VLOOKUP($A32,'Annex 2 EHV charges'!$A:$P,2,0))</f>
        <v/>
      </c>
      <c r="C32" s="106" t="str">
        <f>IF($A32="","",VLOOKUP($A32,'Annex 2 EHV charges'!$A:$P,3,0))</f>
        <v/>
      </c>
      <c r="D32" s="107" t="str">
        <f>IF($A32="","",VLOOKUP($A32,'Annex 2 EHV charges'!$A:$P,7,0))</f>
        <v/>
      </c>
      <c r="E32" s="108" t="str">
        <f>IFERROR(IF(VLOOKUP($A32,'Annex 2 EHV charges'!$A:$P,9,FALSE)=0,"",VLOOKUP($A32,'Annex 2 EHV charges'!$A:$P,9,FALSE)),"")</f>
        <v/>
      </c>
      <c r="F32" s="109" t="str">
        <f>IFERROR(IF(VLOOKUP($A32,'Annex 2 EHV charges'!$A:$P,10,FALSE)=0,"",VLOOKUP($A32,'Annex 2 EHV charges'!$A:$P,10,FALSE)),"")</f>
        <v/>
      </c>
      <c r="G32" s="110" t="str">
        <f>IFERROR(IF(VLOOKUP($A32,'Annex 2 EHV charges'!$A:$P,11,FALSE)=0,"",VLOOKUP($A32,'Annex 2 EHV charges'!$A:$P,11,FALSE)),"")</f>
        <v/>
      </c>
      <c r="H32" s="110" t="str">
        <f>IFERROR(IF(VLOOKUP($A32,'Annex 2 EHV charges'!$A:$P,12,FALSE)=0,"",VLOOKUP($A32,'Annex 2 EHV charges'!$A:$P,12,FALSE)),"")</f>
        <v/>
      </c>
    </row>
    <row r="33" spans="1:8" x14ac:dyDescent="0.2">
      <c r="A33" s="104" t="str">
        <f t="array" ref="A33">IFERROR(INDEX('Annex 2 EHV charges'!$A$10:$A$10, MATCH(0, IF(('Annex 2 EHV charges'!$A$10:$A$10=""),1, COUNTIF(A$4:$A32, 'Annex 2 EHV charges'!$A$10:$A$10)), 0)),"")</f>
        <v/>
      </c>
      <c r="B33" s="105" t="str">
        <f>IF($A33="","",VLOOKUP($A33,'Annex 2 EHV charges'!$A:$P,2,0))</f>
        <v/>
      </c>
      <c r="C33" s="106" t="str">
        <f>IF($A33="","",VLOOKUP($A33,'Annex 2 EHV charges'!$A:$P,3,0))</f>
        <v/>
      </c>
      <c r="D33" s="107" t="str">
        <f>IF($A33="","",VLOOKUP($A33,'Annex 2 EHV charges'!$A:$P,7,0))</f>
        <v/>
      </c>
      <c r="E33" s="108" t="str">
        <f>IFERROR(IF(VLOOKUP($A33,'Annex 2 EHV charges'!$A:$P,9,FALSE)=0,"",VLOOKUP($A33,'Annex 2 EHV charges'!$A:$P,9,FALSE)),"")</f>
        <v/>
      </c>
      <c r="F33" s="109" t="str">
        <f>IFERROR(IF(VLOOKUP($A33,'Annex 2 EHV charges'!$A:$P,10,FALSE)=0,"",VLOOKUP($A33,'Annex 2 EHV charges'!$A:$P,10,FALSE)),"")</f>
        <v/>
      </c>
      <c r="G33" s="110" t="str">
        <f>IFERROR(IF(VLOOKUP($A33,'Annex 2 EHV charges'!$A:$P,11,FALSE)=0,"",VLOOKUP($A33,'Annex 2 EHV charges'!$A:$P,11,FALSE)),"")</f>
        <v/>
      </c>
      <c r="H33" s="110" t="str">
        <f>IFERROR(IF(VLOOKUP($A33,'Annex 2 EHV charges'!$A:$P,12,FALSE)=0,"",VLOOKUP($A33,'Annex 2 EHV charges'!$A:$P,12,FALSE)),"")</f>
        <v/>
      </c>
    </row>
    <row r="34" spans="1:8" x14ac:dyDescent="0.2">
      <c r="A34" s="104" t="str">
        <f t="array" ref="A34">IFERROR(INDEX('Annex 2 EHV charges'!$A$10:$A$10, MATCH(0, IF(('Annex 2 EHV charges'!$A$10:$A$10=""),1, COUNTIF(A$4:$A33, 'Annex 2 EHV charges'!$A$10:$A$10)), 0)),"")</f>
        <v/>
      </c>
      <c r="B34" s="105" t="str">
        <f>IF($A34="","",VLOOKUP($A34,'Annex 2 EHV charges'!$A:$P,2,0))</f>
        <v/>
      </c>
      <c r="C34" s="106" t="str">
        <f>IF($A34="","",VLOOKUP($A34,'Annex 2 EHV charges'!$A:$P,3,0))</f>
        <v/>
      </c>
      <c r="D34" s="107" t="str">
        <f>IF($A34="","",VLOOKUP($A34,'Annex 2 EHV charges'!$A:$P,7,0))</f>
        <v/>
      </c>
      <c r="E34" s="108" t="str">
        <f>IFERROR(IF(VLOOKUP($A34,'Annex 2 EHV charges'!$A:$P,9,FALSE)=0,"",VLOOKUP($A34,'Annex 2 EHV charges'!$A:$P,9,FALSE)),"")</f>
        <v/>
      </c>
      <c r="F34" s="109" t="str">
        <f>IFERROR(IF(VLOOKUP($A34,'Annex 2 EHV charges'!$A:$P,10,FALSE)=0,"",VLOOKUP($A34,'Annex 2 EHV charges'!$A:$P,10,FALSE)),"")</f>
        <v/>
      </c>
      <c r="G34" s="110" t="str">
        <f>IFERROR(IF(VLOOKUP($A34,'Annex 2 EHV charges'!$A:$P,11,FALSE)=0,"",VLOOKUP($A34,'Annex 2 EHV charges'!$A:$P,11,FALSE)),"")</f>
        <v/>
      </c>
      <c r="H34" s="110" t="str">
        <f>IFERROR(IF(VLOOKUP($A34,'Annex 2 EHV charges'!$A:$P,12,FALSE)=0,"",VLOOKUP($A34,'Annex 2 EHV charges'!$A:$P,12,FALSE)),"")</f>
        <v/>
      </c>
    </row>
    <row r="35" spans="1:8" x14ac:dyDescent="0.2">
      <c r="A35" s="104" t="str">
        <f t="array" ref="A35">IFERROR(INDEX('Annex 2 EHV charges'!$A$10:$A$10, MATCH(0, IF(('Annex 2 EHV charges'!$A$10:$A$10=""),1, COUNTIF(A$4:$A34, 'Annex 2 EHV charges'!$A$10:$A$10)), 0)),"")</f>
        <v/>
      </c>
      <c r="B35" s="105" t="str">
        <f>IF($A35="","",VLOOKUP($A35,'Annex 2 EHV charges'!$A:$P,2,0))</f>
        <v/>
      </c>
      <c r="C35" s="106" t="str">
        <f>IF($A35="","",VLOOKUP($A35,'Annex 2 EHV charges'!$A:$P,3,0))</f>
        <v/>
      </c>
      <c r="D35" s="107" t="str">
        <f>IF($A35="","",VLOOKUP($A35,'Annex 2 EHV charges'!$A:$P,7,0))</f>
        <v/>
      </c>
      <c r="E35" s="108" t="str">
        <f>IFERROR(IF(VLOOKUP($A35,'Annex 2 EHV charges'!$A:$P,9,FALSE)=0,"",VLOOKUP($A35,'Annex 2 EHV charges'!$A:$P,9,FALSE)),"")</f>
        <v/>
      </c>
      <c r="F35" s="109" t="str">
        <f>IFERROR(IF(VLOOKUP($A35,'Annex 2 EHV charges'!$A:$P,10,FALSE)=0,"",VLOOKUP($A35,'Annex 2 EHV charges'!$A:$P,10,FALSE)),"")</f>
        <v/>
      </c>
      <c r="G35" s="110" t="str">
        <f>IFERROR(IF(VLOOKUP($A35,'Annex 2 EHV charges'!$A:$P,11,FALSE)=0,"",VLOOKUP($A35,'Annex 2 EHV charges'!$A:$P,11,FALSE)),"")</f>
        <v/>
      </c>
      <c r="H35" s="110" t="str">
        <f>IFERROR(IF(VLOOKUP($A35,'Annex 2 EHV charges'!$A:$P,12,FALSE)=0,"",VLOOKUP($A35,'Annex 2 EHV charges'!$A:$P,12,FALSE)),"")</f>
        <v/>
      </c>
    </row>
    <row r="36" spans="1:8" x14ac:dyDescent="0.2">
      <c r="A36" s="104" t="str">
        <f t="array" ref="A36">IFERROR(INDEX('Annex 2 EHV charges'!$A$10:$A$10, MATCH(0, IF(('Annex 2 EHV charges'!$A$10:$A$10=""),1, COUNTIF(A$4:$A35, 'Annex 2 EHV charges'!$A$10:$A$10)), 0)),"")</f>
        <v/>
      </c>
      <c r="B36" s="105" t="str">
        <f>IF($A36="","",VLOOKUP($A36,'Annex 2 EHV charges'!$A:$P,2,0))</f>
        <v/>
      </c>
      <c r="C36" s="106" t="str">
        <f>IF($A36="","",VLOOKUP($A36,'Annex 2 EHV charges'!$A:$P,3,0))</f>
        <v/>
      </c>
      <c r="D36" s="107" t="str">
        <f>IF($A36="","",VLOOKUP($A36,'Annex 2 EHV charges'!$A:$P,7,0))</f>
        <v/>
      </c>
      <c r="E36" s="108" t="str">
        <f>IFERROR(IF(VLOOKUP($A36,'Annex 2 EHV charges'!$A:$P,9,FALSE)=0,"",VLOOKUP($A36,'Annex 2 EHV charges'!$A:$P,9,FALSE)),"")</f>
        <v/>
      </c>
      <c r="F36" s="109" t="str">
        <f>IFERROR(IF(VLOOKUP($A36,'Annex 2 EHV charges'!$A:$P,10,FALSE)=0,"",VLOOKUP($A36,'Annex 2 EHV charges'!$A:$P,10,FALSE)),"")</f>
        <v/>
      </c>
      <c r="G36" s="110" t="str">
        <f>IFERROR(IF(VLOOKUP($A36,'Annex 2 EHV charges'!$A:$P,11,FALSE)=0,"",VLOOKUP($A36,'Annex 2 EHV charges'!$A:$P,11,FALSE)),"")</f>
        <v/>
      </c>
      <c r="H36" s="110" t="str">
        <f>IFERROR(IF(VLOOKUP($A36,'Annex 2 EHV charges'!$A:$P,12,FALSE)=0,"",VLOOKUP($A36,'Annex 2 EHV charges'!$A:$P,12,FALSE)),"")</f>
        <v/>
      </c>
    </row>
    <row r="37" spans="1:8" x14ac:dyDescent="0.2">
      <c r="A37" s="104" t="str">
        <f t="array" ref="A37">IFERROR(INDEX('Annex 2 EHV charges'!$A$10:$A$10, MATCH(0, IF(('Annex 2 EHV charges'!$A$10:$A$10=""),1, COUNTIF(A$4:$A36, 'Annex 2 EHV charges'!$A$10:$A$10)), 0)),"")</f>
        <v/>
      </c>
      <c r="B37" s="105" t="str">
        <f>IF($A37="","",VLOOKUP($A37,'Annex 2 EHV charges'!$A:$P,2,0))</f>
        <v/>
      </c>
      <c r="C37" s="106" t="str">
        <f>IF($A37="","",VLOOKUP($A37,'Annex 2 EHV charges'!$A:$P,3,0))</f>
        <v/>
      </c>
      <c r="D37" s="107" t="str">
        <f>IF($A37="","",VLOOKUP($A37,'Annex 2 EHV charges'!$A:$P,7,0))</f>
        <v/>
      </c>
      <c r="E37" s="108" t="str">
        <f>IFERROR(IF(VLOOKUP($A37,'Annex 2 EHV charges'!$A:$P,9,FALSE)=0,"",VLOOKUP($A37,'Annex 2 EHV charges'!$A:$P,9,FALSE)),"")</f>
        <v/>
      </c>
      <c r="F37" s="109" t="str">
        <f>IFERROR(IF(VLOOKUP($A37,'Annex 2 EHV charges'!$A:$P,10,FALSE)=0,"",VLOOKUP($A37,'Annex 2 EHV charges'!$A:$P,10,FALSE)),"")</f>
        <v/>
      </c>
      <c r="G37" s="110" t="str">
        <f>IFERROR(IF(VLOOKUP($A37,'Annex 2 EHV charges'!$A:$P,11,FALSE)=0,"",VLOOKUP($A37,'Annex 2 EHV charges'!$A:$P,11,FALSE)),"")</f>
        <v/>
      </c>
      <c r="H37" s="110" t="str">
        <f>IFERROR(IF(VLOOKUP($A37,'Annex 2 EHV charges'!$A:$P,12,FALSE)=0,"",VLOOKUP($A37,'Annex 2 EHV charges'!$A:$P,12,FALSE)),"")</f>
        <v/>
      </c>
    </row>
    <row r="38" spans="1:8" x14ac:dyDescent="0.2">
      <c r="A38" s="104" t="str">
        <f t="array" ref="A38">IFERROR(INDEX('Annex 2 EHV charges'!$A$10:$A$10, MATCH(0, IF(('Annex 2 EHV charges'!$A$10:$A$10=""),1, COUNTIF(A$4:$A37, 'Annex 2 EHV charges'!$A$10:$A$10)), 0)),"")</f>
        <v/>
      </c>
      <c r="B38" s="105" t="str">
        <f>IF($A38="","",VLOOKUP($A38,'Annex 2 EHV charges'!$A:$P,2,0))</f>
        <v/>
      </c>
      <c r="C38" s="106" t="str">
        <f>IF($A38="","",VLOOKUP($A38,'Annex 2 EHV charges'!$A:$P,3,0))</f>
        <v/>
      </c>
      <c r="D38" s="107" t="str">
        <f>IF($A38="","",VLOOKUP($A38,'Annex 2 EHV charges'!$A:$P,7,0))</f>
        <v/>
      </c>
      <c r="E38" s="108" t="str">
        <f>IFERROR(IF(VLOOKUP($A38,'Annex 2 EHV charges'!$A:$P,9,FALSE)=0,"",VLOOKUP($A38,'Annex 2 EHV charges'!$A:$P,9,FALSE)),"")</f>
        <v/>
      </c>
      <c r="F38" s="109" t="str">
        <f>IFERROR(IF(VLOOKUP($A38,'Annex 2 EHV charges'!$A:$P,10,FALSE)=0,"",VLOOKUP($A38,'Annex 2 EHV charges'!$A:$P,10,FALSE)),"")</f>
        <v/>
      </c>
      <c r="G38" s="110" t="str">
        <f>IFERROR(IF(VLOOKUP($A38,'Annex 2 EHV charges'!$A:$P,11,FALSE)=0,"",VLOOKUP($A38,'Annex 2 EHV charges'!$A:$P,11,FALSE)),"")</f>
        <v/>
      </c>
      <c r="H38" s="110" t="str">
        <f>IFERROR(IF(VLOOKUP($A38,'Annex 2 EHV charges'!$A:$P,12,FALSE)=0,"",VLOOKUP($A38,'Annex 2 EHV charges'!$A:$P,12,FALSE)),"")</f>
        <v/>
      </c>
    </row>
    <row r="39" spans="1:8" x14ac:dyDescent="0.2">
      <c r="A39" s="104" t="str">
        <f t="array" ref="A39">IFERROR(INDEX('Annex 2 EHV charges'!$A$10:$A$10, MATCH(0, IF(('Annex 2 EHV charges'!$A$10:$A$10=""),1, COUNTIF(A$4:$A38, 'Annex 2 EHV charges'!$A$10:$A$10)), 0)),"")</f>
        <v/>
      </c>
      <c r="B39" s="105" t="str">
        <f>IF($A39="","",VLOOKUP($A39,'Annex 2 EHV charges'!$A:$P,2,0))</f>
        <v/>
      </c>
      <c r="C39" s="106" t="str">
        <f>IF($A39="","",VLOOKUP($A39,'Annex 2 EHV charges'!$A:$P,3,0))</f>
        <v/>
      </c>
      <c r="D39" s="107" t="str">
        <f>IF($A39="","",VLOOKUP($A39,'Annex 2 EHV charges'!$A:$P,7,0))</f>
        <v/>
      </c>
      <c r="E39" s="108" t="str">
        <f>IFERROR(IF(VLOOKUP($A39,'Annex 2 EHV charges'!$A:$P,9,FALSE)=0,"",VLOOKUP($A39,'Annex 2 EHV charges'!$A:$P,9,FALSE)),"")</f>
        <v/>
      </c>
      <c r="F39" s="109" t="str">
        <f>IFERROR(IF(VLOOKUP($A39,'Annex 2 EHV charges'!$A:$P,10,FALSE)=0,"",VLOOKUP($A39,'Annex 2 EHV charges'!$A:$P,10,FALSE)),"")</f>
        <v/>
      </c>
      <c r="G39" s="110" t="str">
        <f>IFERROR(IF(VLOOKUP($A39,'Annex 2 EHV charges'!$A:$P,11,FALSE)=0,"",VLOOKUP($A39,'Annex 2 EHV charges'!$A:$P,11,FALSE)),"")</f>
        <v/>
      </c>
      <c r="H39" s="110" t="str">
        <f>IFERROR(IF(VLOOKUP($A39,'Annex 2 EHV charges'!$A:$P,12,FALSE)=0,"",VLOOKUP($A39,'Annex 2 EHV charges'!$A:$P,12,FALSE)),"")</f>
        <v/>
      </c>
    </row>
    <row r="40" spans="1:8" x14ac:dyDescent="0.2">
      <c r="A40" s="104" t="str">
        <f t="array" ref="A40">IFERROR(INDEX('Annex 2 EHV charges'!$A$10:$A$10, MATCH(0, IF(('Annex 2 EHV charges'!$A$10:$A$10=""),1, COUNTIF(A$4:$A39, 'Annex 2 EHV charges'!$A$10:$A$10)), 0)),"")</f>
        <v/>
      </c>
      <c r="B40" s="105" t="str">
        <f>IF($A40="","",VLOOKUP($A40,'Annex 2 EHV charges'!$A:$P,2,0))</f>
        <v/>
      </c>
      <c r="C40" s="106" t="str">
        <f>IF($A40="","",VLOOKUP($A40,'Annex 2 EHV charges'!$A:$P,3,0))</f>
        <v/>
      </c>
      <c r="D40" s="107" t="str">
        <f>IF($A40="","",VLOOKUP($A40,'Annex 2 EHV charges'!$A:$P,7,0))</f>
        <v/>
      </c>
      <c r="E40" s="108" t="str">
        <f>IFERROR(IF(VLOOKUP($A40,'Annex 2 EHV charges'!$A:$P,9,FALSE)=0,"",VLOOKUP($A40,'Annex 2 EHV charges'!$A:$P,9,FALSE)),"")</f>
        <v/>
      </c>
      <c r="F40" s="109" t="str">
        <f>IFERROR(IF(VLOOKUP($A40,'Annex 2 EHV charges'!$A:$P,10,FALSE)=0,"",VLOOKUP($A40,'Annex 2 EHV charges'!$A:$P,10,FALSE)),"")</f>
        <v/>
      </c>
      <c r="G40" s="110" t="str">
        <f>IFERROR(IF(VLOOKUP($A40,'Annex 2 EHV charges'!$A:$P,11,FALSE)=0,"",VLOOKUP($A40,'Annex 2 EHV charges'!$A:$P,11,FALSE)),"")</f>
        <v/>
      </c>
      <c r="H40" s="110" t="str">
        <f>IFERROR(IF(VLOOKUP($A40,'Annex 2 EHV charges'!$A:$P,12,FALSE)=0,"",VLOOKUP($A40,'Annex 2 EHV charges'!$A:$P,12,FALSE)),"")</f>
        <v/>
      </c>
    </row>
    <row r="41" spans="1:8" x14ac:dyDescent="0.2">
      <c r="A41" s="104" t="str">
        <f t="array" ref="A41">IFERROR(INDEX('Annex 2 EHV charges'!$A$10:$A$10, MATCH(0, IF(('Annex 2 EHV charges'!$A$10:$A$10=""),1, COUNTIF(A$4:$A40, 'Annex 2 EHV charges'!$A$10:$A$10)), 0)),"")</f>
        <v/>
      </c>
      <c r="B41" s="105" t="str">
        <f>IF($A41="","",VLOOKUP($A41,'Annex 2 EHV charges'!$A:$P,2,0))</f>
        <v/>
      </c>
      <c r="C41" s="106" t="str">
        <f>IF($A41="","",VLOOKUP($A41,'Annex 2 EHV charges'!$A:$P,3,0))</f>
        <v/>
      </c>
      <c r="D41" s="107" t="str">
        <f>IF($A41="","",VLOOKUP($A41,'Annex 2 EHV charges'!$A:$P,7,0))</f>
        <v/>
      </c>
      <c r="E41" s="108" t="str">
        <f>IFERROR(IF(VLOOKUP($A41,'Annex 2 EHV charges'!$A:$P,9,FALSE)=0,"",VLOOKUP($A41,'Annex 2 EHV charges'!$A:$P,9,FALSE)),"")</f>
        <v/>
      </c>
      <c r="F41" s="109" t="str">
        <f>IFERROR(IF(VLOOKUP($A41,'Annex 2 EHV charges'!$A:$P,10,FALSE)=0,"",VLOOKUP($A41,'Annex 2 EHV charges'!$A:$P,10,FALSE)),"")</f>
        <v/>
      </c>
      <c r="G41" s="110" t="str">
        <f>IFERROR(IF(VLOOKUP($A41,'Annex 2 EHV charges'!$A:$P,11,FALSE)=0,"",VLOOKUP($A41,'Annex 2 EHV charges'!$A:$P,11,FALSE)),"")</f>
        <v/>
      </c>
      <c r="H41" s="110" t="str">
        <f>IFERROR(IF(VLOOKUP($A41,'Annex 2 EHV charges'!$A:$P,12,FALSE)=0,"",VLOOKUP($A41,'Annex 2 EHV charges'!$A:$P,12,FALSE)),"")</f>
        <v/>
      </c>
    </row>
    <row r="42" spans="1:8" x14ac:dyDescent="0.2">
      <c r="A42" s="104" t="str">
        <f t="array" ref="A42">IFERROR(INDEX('Annex 2 EHV charges'!$A$10:$A$10, MATCH(0, IF(('Annex 2 EHV charges'!$A$10:$A$10=""),1, COUNTIF(A$4:$A41, 'Annex 2 EHV charges'!$A$10:$A$10)), 0)),"")</f>
        <v/>
      </c>
      <c r="B42" s="105" t="str">
        <f>IF($A42="","",VLOOKUP($A42,'Annex 2 EHV charges'!$A:$P,2,0))</f>
        <v/>
      </c>
      <c r="C42" s="106" t="str">
        <f>IF($A42="","",VLOOKUP($A42,'Annex 2 EHV charges'!$A:$P,3,0))</f>
        <v/>
      </c>
      <c r="D42" s="107" t="str">
        <f>IF($A42="","",VLOOKUP($A42,'Annex 2 EHV charges'!$A:$P,7,0))</f>
        <v/>
      </c>
      <c r="E42" s="108" t="str">
        <f>IFERROR(IF(VLOOKUP($A42,'Annex 2 EHV charges'!$A:$P,9,FALSE)=0,"",VLOOKUP($A42,'Annex 2 EHV charges'!$A:$P,9,FALSE)),"")</f>
        <v/>
      </c>
      <c r="F42" s="109" t="str">
        <f>IFERROR(IF(VLOOKUP($A42,'Annex 2 EHV charges'!$A:$P,10,FALSE)=0,"",VLOOKUP($A42,'Annex 2 EHV charges'!$A:$P,10,FALSE)),"")</f>
        <v/>
      </c>
      <c r="G42" s="110" t="str">
        <f>IFERROR(IF(VLOOKUP($A42,'Annex 2 EHV charges'!$A:$P,11,FALSE)=0,"",VLOOKUP($A42,'Annex 2 EHV charges'!$A:$P,11,FALSE)),"")</f>
        <v/>
      </c>
      <c r="H42" s="110" t="str">
        <f>IFERROR(IF(VLOOKUP($A42,'Annex 2 EHV charges'!$A:$P,12,FALSE)=0,"",VLOOKUP($A42,'Annex 2 EHV charges'!$A:$P,12,FALSE)),"")</f>
        <v/>
      </c>
    </row>
    <row r="43" spans="1:8" x14ac:dyDescent="0.2">
      <c r="A43" s="104" t="str">
        <f t="array" ref="A43">IFERROR(INDEX('Annex 2 EHV charges'!$A$10:$A$10, MATCH(0, IF(('Annex 2 EHV charges'!$A$10:$A$10=""),1, COUNTIF(A$4:$A42, 'Annex 2 EHV charges'!$A$10:$A$10)), 0)),"")</f>
        <v/>
      </c>
      <c r="B43" s="105" t="str">
        <f>IF($A43="","",VLOOKUP($A43,'Annex 2 EHV charges'!$A:$P,2,0))</f>
        <v/>
      </c>
      <c r="C43" s="106" t="str">
        <f>IF($A43="","",VLOOKUP($A43,'Annex 2 EHV charges'!$A:$P,3,0))</f>
        <v/>
      </c>
      <c r="D43" s="107" t="str">
        <f>IF($A43="","",VLOOKUP($A43,'Annex 2 EHV charges'!$A:$P,7,0))</f>
        <v/>
      </c>
      <c r="E43" s="108" t="str">
        <f>IFERROR(IF(VLOOKUP($A43,'Annex 2 EHV charges'!$A:$P,9,FALSE)=0,"",VLOOKUP($A43,'Annex 2 EHV charges'!$A:$P,9,FALSE)),"")</f>
        <v/>
      </c>
      <c r="F43" s="109" t="str">
        <f>IFERROR(IF(VLOOKUP($A43,'Annex 2 EHV charges'!$A:$P,10,FALSE)=0,"",VLOOKUP($A43,'Annex 2 EHV charges'!$A:$P,10,FALSE)),"")</f>
        <v/>
      </c>
      <c r="G43" s="110" t="str">
        <f>IFERROR(IF(VLOOKUP($A43,'Annex 2 EHV charges'!$A:$P,11,FALSE)=0,"",VLOOKUP($A43,'Annex 2 EHV charges'!$A:$P,11,FALSE)),"")</f>
        <v/>
      </c>
      <c r="H43" s="110" t="str">
        <f>IFERROR(IF(VLOOKUP($A43,'Annex 2 EHV charges'!$A:$P,12,FALSE)=0,"",VLOOKUP($A43,'Annex 2 EHV charges'!$A:$P,12,FALSE)),"")</f>
        <v/>
      </c>
    </row>
    <row r="44" spans="1:8" x14ac:dyDescent="0.2">
      <c r="A44" s="104" t="str">
        <f t="array" ref="A44">IFERROR(INDEX('Annex 2 EHV charges'!$A$10:$A$10, MATCH(0, IF(('Annex 2 EHV charges'!$A$10:$A$10=""),1, COUNTIF(A$4:$A43, 'Annex 2 EHV charges'!$A$10:$A$10)), 0)),"")</f>
        <v/>
      </c>
      <c r="B44" s="105" t="str">
        <f>IF($A44="","",VLOOKUP($A44,'Annex 2 EHV charges'!$A:$P,2,0))</f>
        <v/>
      </c>
      <c r="C44" s="106" t="str">
        <f>IF($A44="","",VLOOKUP($A44,'Annex 2 EHV charges'!$A:$P,3,0))</f>
        <v/>
      </c>
      <c r="D44" s="107" t="str">
        <f>IF($A44="","",VLOOKUP($A44,'Annex 2 EHV charges'!$A:$P,7,0))</f>
        <v/>
      </c>
      <c r="E44" s="108" t="str">
        <f>IFERROR(IF(VLOOKUP($A44,'Annex 2 EHV charges'!$A:$P,9,FALSE)=0,"",VLOOKUP($A44,'Annex 2 EHV charges'!$A:$P,9,FALSE)),"")</f>
        <v/>
      </c>
      <c r="F44" s="109" t="str">
        <f>IFERROR(IF(VLOOKUP($A44,'Annex 2 EHV charges'!$A:$P,10,FALSE)=0,"",VLOOKUP($A44,'Annex 2 EHV charges'!$A:$P,10,FALSE)),"")</f>
        <v/>
      </c>
      <c r="G44" s="110" t="str">
        <f>IFERROR(IF(VLOOKUP($A44,'Annex 2 EHV charges'!$A:$P,11,FALSE)=0,"",VLOOKUP($A44,'Annex 2 EHV charges'!$A:$P,11,FALSE)),"")</f>
        <v/>
      </c>
      <c r="H44" s="110" t="str">
        <f>IFERROR(IF(VLOOKUP($A44,'Annex 2 EHV charges'!$A:$P,12,FALSE)=0,"",VLOOKUP($A44,'Annex 2 EHV charges'!$A:$P,12,FALSE)),"")</f>
        <v/>
      </c>
    </row>
    <row r="45" spans="1:8" x14ac:dyDescent="0.2">
      <c r="A45" s="104" t="str">
        <f t="array" ref="A45">IFERROR(INDEX('Annex 2 EHV charges'!$A$10:$A$10, MATCH(0, IF(('Annex 2 EHV charges'!$A$10:$A$10=""),1, COUNTIF(A$4:$A44, 'Annex 2 EHV charges'!$A$10:$A$10)), 0)),"")</f>
        <v/>
      </c>
      <c r="B45" s="105" t="str">
        <f>IF($A45="","",VLOOKUP($A45,'Annex 2 EHV charges'!$A:$P,2,0))</f>
        <v/>
      </c>
      <c r="C45" s="106" t="str">
        <f>IF($A45="","",VLOOKUP($A45,'Annex 2 EHV charges'!$A:$P,3,0))</f>
        <v/>
      </c>
      <c r="D45" s="107" t="str">
        <f>IF($A45="","",VLOOKUP($A45,'Annex 2 EHV charges'!$A:$P,7,0))</f>
        <v/>
      </c>
      <c r="E45" s="108" t="str">
        <f>IFERROR(IF(VLOOKUP($A45,'Annex 2 EHV charges'!$A:$P,9,FALSE)=0,"",VLOOKUP($A45,'Annex 2 EHV charges'!$A:$P,9,FALSE)),"")</f>
        <v/>
      </c>
      <c r="F45" s="109" t="str">
        <f>IFERROR(IF(VLOOKUP($A45,'Annex 2 EHV charges'!$A:$P,10,FALSE)=0,"",VLOOKUP($A45,'Annex 2 EHV charges'!$A:$P,10,FALSE)),"")</f>
        <v/>
      </c>
      <c r="G45" s="110" t="str">
        <f>IFERROR(IF(VLOOKUP($A45,'Annex 2 EHV charges'!$A:$P,11,FALSE)=0,"",VLOOKUP($A45,'Annex 2 EHV charges'!$A:$P,11,FALSE)),"")</f>
        <v/>
      </c>
      <c r="H45" s="110" t="str">
        <f>IFERROR(IF(VLOOKUP($A45,'Annex 2 EHV charges'!$A:$P,12,FALSE)=0,"",VLOOKUP($A45,'Annex 2 EHV charges'!$A:$P,12,FALSE)),"")</f>
        <v/>
      </c>
    </row>
    <row r="46" spans="1:8" x14ac:dyDescent="0.2">
      <c r="A46" s="104" t="str">
        <f t="array" ref="A46">IFERROR(INDEX('Annex 2 EHV charges'!$A$10:$A$10, MATCH(0, IF(('Annex 2 EHV charges'!$A$10:$A$10=""),1, COUNTIF(A$4:$A45, 'Annex 2 EHV charges'!$A$10:$A$10)), 0)),"")</f>
        <v/>
      </c>
      <c r="B46" s="105" t="str">
        <f>IF($A46="","",VLOOKUP($A46,'Annex 2 EHV charges'!$A:$P,2,0))</f>
        <v/>
      </c>
      <c r="C46" s="106" t="str">
        <f>IF($A46="","",VLOOKUP($A46,'Annex 2 EHV charges'!$A:$P,3,0))</f>
        <v/>
      </c>
      <c r="D46" s="107" t="str">
        <f>IF($A46="","",VLOOKUP($A46,'Annex 2 EHV charges'!$A:$P,7,0))</f>
        <v/>
      </c>
      <c r="E46" s="108" t="str">
        <f>IFERROR(IF(VLOOKUP($A46,'Annex 2 EHV charges'!$A:$P,9,FALSE)=0,"",VLOOKUP($A46,'Annex 2 EHV charges'!$A:$P,9,FALSE)),"")</f>
        <v/>
      </c>
      <c r="F46" s="109" t="str">
        <f>IFERROR(IF(VLOOKUP($A46,'Annex 2 EHV charges'!$A:$P,10,FALSE)=0,"",VLOOKUP($A46,'Annex 2 EHV charges'!$A:$P,10,FALSE)),"")</f>
        <v/>
      </c>
      <c r="G46" s="110" t="str">
        <f>IFERROR(IF(VLOOKUP($A46,'Annex 2 EHV charges'!$A:$P,11,FALSE)=0,"",VLOOKUP($A46,'Annex 2 EHV charges'!$A:$P,11,FALSE)),"")</f>
        <v/>
      </c>
      <c r="H46" s="110" t="str">
        <f>IFERROR(IF(VLOOKUP($A46,'Annex 2 EHV charges'!$A:$P,12,FALSE)=0,"",VLOOKUP($A46,'Annex 2 EHV charges'!$A:$P,12,FALSE)),"")</f>
        <v/>
      </c>
    </row>
    <row r="47" spans="1:8" x14ac:dyDescent="0.2">
      <c r="A47" s="104" t="str">
        <f t="array" ref="A47">IFERROR(INDEX('Annex 2 EHV charges'!$A$10:$A$10, MATCH(0, IF(('Annex 2 EHV charges'!$A$10:$A$10=""),1, COUNTIF(A$4:$A46, 'Annex 2 EHV charges'!$A$10:$A$10)), 0)),"")</f>
        <v/>
      </c>
      <c r="B47" s="105" t="str">
        <f>IF($A47="","",VLOOKUP($A47,'Annex 2 EHV charges'!$A:$P,2,0))</f>
        <v/>
      </c>
      <c r="C47" s="106" t="str">
        <f>IF($A47="","",VLOOKUP($A47,'Annex 2 EHV charges'!$A:$P,3,0))</f>
        <v/>
      </c>
      <c r="D47" s="107" t="str">
        <f>IF($A47="","",VLOOKUP($A47,'Annex 2 EHV charges'!$A:$P,7,0))</f>
        <v/>
      </c>
      <c r="E47" s="108" t="str">
        <f>IFERROR(IF(VLOOKUP($A47,'Annex 2 EHV charges'!$A:$P,9,FALSE)=0,"",VLOOKUP($A47,'Annex 2 EHV charges'!$A:$P,9,FALSE)),"")</f>
        <v/>
      </c>
      <c r="F47" s="109" t="str">
        <f>IFERROR(IF(VLOOKUP($A47,'Annex 2 EHV charges'!$A:$P,10,FALSE)=0,"",VLOOKUP($A47,'Annex 2 EHV charges'!$A:$P,10,FALSE)),"")</f>
        <v/>
      </c>
      <c r="G47" s="110" t="str">
        <f>IFERROR(IF(VLOOKUP($A47,'Annex 2 EHV charges'!$A:$P,11,FALSE)=0,"",VLOOKUP($A47,'Annex 2 EHV charges'!$A:$P,11,FALSE)),"")</f>
        <v/>
      </c>
      <c r="H47" s="110" t="str">
        <f>IFERROR(IF(VLOOKUP($A47,'Annex 2 EHV charges'!$A:$P,12,FALSE)=0,"",VLOOKUP($A47,'Annex 2 EHV charges'!$A:$P,12,FALSE)),"")</f>
        <v/>
      </c>
    </row>
    <row r="48" spans="1:8" x14ac:dyDescent="0.2">
      <c r="A48" s="104" t="str">
        <f t="array" ref="A48">IFERROR(INDEX('Annex 2 EHV charges'!$A$10:$A$10, MATCH(0, IF(('Annex 2 EHV charges'!$A$10:$A$10=""),1, COUNTIF(A$4:$A47, 'Annex 2 EHV charges'!$A$10:$A$10)), 0)),"")</f>
        <v/>
      </c>
      <c r="B48" s="105" t="str">
        <f>IF($A48="","",VLOOKUP($A48,'Annex 2 EHV charges'!$A:$P,2,0))</f>
        <v/>
      </c>
      <c r="C48" s="106" t="str">
        <f>IF($A48="","",VLOOKUP($A48,'Annex 2 EHV charges'!$A:$P,3,0))</f>
        <v/>
      </c>
      <c r="D48" s="107" t="str">
        <f>IF($A48="","",VLOOKUP($A48,'Annex 2 EHV charges'!$A:$P,7,0))</f>
        <v/>
      </c>
      <c r="E48" s="108" t="str">
        <f>IFERROR(IF(VLOOKUP($A48,'Annex 2 EHV charges'!$A:$P,9,FALSE)=0,"",VLOOKUP($A48,'Annex 2 EHV charges'!$A:$P,9,FALSE)),"")</f>
        <v/>
      </c>
      <c r="F48" s="109" t="str">
        <f>IFERROR(IF(VLOOKUP($A48,'Annex 2 EHV charges'!$A:$P,10,FALSE)=0,"",VLOOKUP($A48,'Annex 2 EHV charges'!$A:$P,10,FALSE)),"")</f>
        <v/>
      </c>
      <c r="G48" s="110" t="str">
        <f>IFERROR(IF(VLOOKUP($A48,'Annex 2 EHV charges'!$A:$P,11,FALSE)=0,"",VLOOKUP($A48,'Annex 2 EHV charges'!$A:$P,11,FALSE)),"")</f>
        <v/>
      </c>
      <c r="H48" s="110" t="str">
        <f>IFERROR(IF(VLOOKUP($A48,'Annex 2 EHV charges'!$A:$P,12,FALSE)=0,"",VLOOKUP($A48,'Annex 2 EHV charges'!$A:$P,12,FALSE)),"")</f>
        <v/>
      </c>
    </row>
    <row r="49" spans="1:8" x14ac:dyDescent="0.2">
      <c r="A49" s="104" t="str">
        <f t="array" ref="A49">IFERROR(INDEX('Annex 2 EHV charges'!$A$10:$A$10, MATCH(0, IF(('Annex 2 EHV charges'!$A$10:$A$10=""),1, COUNTIF(A$4:$A48, 'Annex 2 EHV charges'!$A$10:$A$10)), 0)),"")</f>
        <v/>
      </c>
      <c r="B49" s="105" t="str">
        <f>IF($A49="","",VLOOKUP($A49,'Annex 2 EHV charges'!$A:$P,2,0))</f>
        <v/>
      </c>
      <c r="C49" s="106" t="str">
        <f>IF($A49="","",VLOOKUP($A49,'Annex 2 EHV charges'!$A:$P,3,0))</f>
        <v/>
      </c>
      <c r="D49" s="107" t="str">
        <f>IF($A49="","",VLOOKUP($A49,'Annex 2 EHV charges'!$A:$P,7,0))</f>
        <v/>
      </c>
      <c r="E49" s="108" t="str">
        <f>IFERROR(IF(VLOOKUP($A49,'Annex 2 EHV charges'!$A:$P,9,FALSE)=0,"",VLOOKUP($A49,'Annex 2 EHV charges'!$A:$P,9,FALSE)),"")</f>
        <v/>
      </c>
      <c r="F49" s="109" t="str">
        <f>IFERROR(IF(VLOOKUP($A49,'Annex 2 EHV charges'!$A:$P,10,FALSE)=0,"",VLOOKUP($A49,'Annex 2 EHV charges'!$A:$P,10,FALSE)),"")</f>
        <v/>
      </c>
      <c r="G49" s="110" t="str">
        <f>IFERROR(IF(VLOOKUP($A49,'Annex 2 EHV charges'!$A:$P,11,FALSE)=0,"",VLOOKUP($A49,'Annex 2 EHV charges'!$A:$P,11,FALSE)),"")</f>
        <v/>
      </c>
      <c r="H49" s="110" t="str">
        <f>IFERROR(IF(VLOOKUP($A49,'Annex 2 EHV charges'!$A:$P,12,FALSE)=0,"",VLOOKUP($A49,'Annex 2 EHV charges'!$A:$P,12,FALSE)),"")</f>
        <v/>
      </c>
    </row>
    <row r="50" spans="1:8" x14ac:dyDescent="0.2">
      <c r="A50" s="104" t="str">
        <f t="array" ref="A50">IFERROR(INDEX('Annex 2 EHV charges'!$A$10:$A$10, MATCH(0, IF(('Annex 2 EHV charges'!$A$10:$A$10=""),1, COUNTIF(A$4:$A49, 'Annex 2 EHV charges'!$A$10:$A$10)), 0)),"")</f>
        <v/>
      </c>
      <c r="B50" s="105" t="str">
        <f>IF($A50="","",VLOOKUP($A50,'Annex 2 EHV charges'!$A:$P,2,0))</f>
        <v/>
      </c>
      <c r="C50" s="106" t="str">
        <f>IF($A50="","",VLOOKUP($A50,'Annex 2 EHV charges'!$A:$P,3,0))</f>
        <v/>
      </c>
      <c r="D50" s="107" t="str">
        <f>IF($A50="","",VLOOKUP($A50,'Annex 2 EHV charges'!$A:$P,7,0))</f>
        <v/>
      </c>
      <c r="E50" s="108" t="str">
        <f>IFERROR(IF(VLOOKUP($A50,'Annex 2 EHV charges'!$A:$P,9,FALSE)=0,"",VLOOKUP($A50,'Annex 2 EHV charges'!$A:$P,9,FALSE)),"")</f>
        <v/>
      </c>
      <c r="F50" s="109" t="str">
        <f>IFERROR(IF(VLOOKUP($A50,'Annex 2 EHV charges'!$A:$P,10,FALSE)=0,"",VLOOKUP($A50,'Annex 2 EHV charges'!$A:$P,10,FALSE)),"")</f>
        <v/>
      </c>
      <c r="G50" s="110" t="str">
        <f>IFERROR(IF(VLOOKUP($A50,'Annex 2 EHV charges'!$A:$P,11,FALSE)=0,"",VLOOKUP($A50,'Annex 2 EHV charges'!$A:$P,11,FALSE)),"")</f>
        <v/>
      </c>
      <c r="H50" s="110" t="str">
        <f>IFERROR(IF(VLOOKUP($A50,'Annex 2 EHV charges'!$A:$P,12,FALSE)=0,"",VLOOKUP($A50,'Annex 2 EHV charges'!$A:$P,12,FALSE)),"")</f>
        <v/>
      </c>
    </row>
    <row r="51" spans="1:8" x14ac:dyDescent="0.2">
      <c r="A51" s="104" t="str">
        <f t="array" ref="A51">IFERROR(INDEX('Annex 2 EHV charges'!$A$10:$A$10, MATCH(0, IF(('Annex 2 EHV charges'!$A$10:$A$10=""),1, COUNTIF(A$4:$A50, 'Annex 2 EHV charges'!$A$10:$A$10)), 0)),"")</f>
        <v/>
      </c>
      <c r="B51" s="105" t="str">
        <f>IF($A51="","",VLOOKUP($A51,'Annex 2 EHV charges'!$A:$P,2,0))</f>
        <v/>
      </c>
      <c r="C51" s="106" t="str">
        <f>IF($A51="","",VLOOKUP($A51,'Annex 2 EHV charges'!$A:$P,3,0))</f>
        <v/>
      </c>
      <c r="D51" s="107" t="str">
        <f>IF($A51="","",VLOOKUP($A51,'Annex 2 EHV charges'!$A:$P,7,0))</f>
        <v/>
      </c>
      <c r="E51" s="108" t="str">
        <f>IFERROR(IF(VLOOKUP($A51,'Annex 2 EHV charges'!$A:$P,9,FALSE)=0,"",VLOOKUP($A51,'Annex 2 EHV charges'!$A:$P,9,FALSE)),"")</f>
        <v/>
      </c>
      <c r="F51" s="109" t="str">
        <f>IFERROR(IF(VLOOKUP($A51,'Annex 2 EHV charges'!$A:$P,10,FALSE)=0,"",VLOOKUP($A51,'Annex 2 EHV charges'!$A:$P,10,FALSE)),"")</f>
        <v/>
      </c>
      <c r="G51" s="110" t="str">
        <f>IFERROR(IF(VLOOKUP($A51,'Annex 2 EHV charges'!$A:$P,11,FALSE)=0,"",VLOOKUP($A51,'Annex 2 EHV charges'!$A:$P,11,FALSE)),"")</f>
        <v/>
      </c>
      <c r="H51" s="110" t="str">
        <f>IFERROR(IF(VLOOKUP($A51,'Annex 2 EHV charges'!$A:$P,12,FALSE)=0,"",VLOOKUP($A51,'Annex 2 EHV charges'!$A:$P,12,FALSE)),"")</f>
        <v/>
      </c>
    </row>
    <row r="52" spans="1:8" x14ac:dyDescent="0.2">
      <c r="A52" s="104" t="str">
        <f t="array" ref="A52">IFERROR(INDEX('Annex 2 EHV charges'!$A$10:$A$10, MATCH(0, IF(('Annex 2 EHV charges'!$A$10:$A$10=""),1, COUNTIF(A$4:$A51, 'Annex 2 EHV charges'!$A$10:$A$10)), 0)),"")</f>
        <v/>
      </c>
      <c r="B52" s="105" t="str">
        <f>IF($A52="","",VLOOKUP($A52,'Annex 2 EHV charges'!$A:$P,2,0))</f>
        <v/>
      </c>
      <c r="C52" s="106" t="str">
        <f>IF($A52="","",VLOOKUP($A52,'Annex 2 EHV charges'!$A:$P,3,0))</f>
        <v/>
      </c>
      <c r="D52" s="107" t="str">
        <f>IF($A52="","",VLOOKUP($A52,'Annex 2 EHV charges'!$A:$P,7,0))</f>
        <v/>
      </c>
      <c r="E52" s="108" t="str">
        <f>IFERROR(IF(VLOOKUP($A52,'Annex 2 EHV charges'!$A:$P,9,FALSE)=0,"",VLOOKUP($A52,'Annex 2 EHV charges'!$A:$P,9,FALSE)),"")</f>
        <v/>
      </c>
      <c r="F52" s="109" t="str">
        <f>IFERROR(IF(VLOOKUP($A52,'Annex 2 EHV charges'!$A:$P,10,FALSE)=0,"",VLOOKUP($A52,'Annex 2 EHV charges'!$A:$P,10,FALSE)),"")</f>
        <v/>
      </c>
      <c r="G52" s="110" t="str">
        <f>IFERROR(IF(VLOOKUP($A52,'Annex 2 EHV charges'!$A:$P,11,FALSE)=0,"",VLOOKUP($A52,'Annex 2 EHV charges'!$A:$P,11,FALSE)),"")</f>
        <v/>
      </c>
      <c r="H52" s="110" t="str">
        <f>IFERROR(IF(VLOOKUP($A52,'Annex 2 EHV charges'!$A:$P,12,FALSE)=0,"",VLOOKUP($A52,'Annex 2 EHV charges'!$A:$P,12,FALSE)),"")</f>
        <v/>
      </c>
    </row>
    <row r="53" spans="1:8" x14ac:dyDescent="0.2">
      <c r="A53" s="104" t="str">
        <f t="array" ref="A53">IFERROR(INDEX('Annex 2 EHV charges'!$A$10:$A$10, MATCH(0, IF(('Annex 2 EHV charges'!$A$10:$A$10=""),1, COUNTIF(A$4:$A52, 'Annex 2 EHV charges'!$A$10:$A$10)), 0)),"")</f>
        <v/>
      </c>
      <c r="B53" s="105" t="str">
        <f>IF($A53="","",VLOOKUP($A53,'Annex 2 EHV charges'!$A:$P,2,0))</f>
        <v/>
      </c>
      <c r="C53" s="106" t="str">
        <f>IF($A53="","",VLOOKUP($A53,'Annex 2 EHV charges'!$A:$P,3,0))</f>
        <v/>
      </c>
      <c r="D53" s="107" t="str">
        <f>IF($A53="","",VLOOKUP($A53,'Annex 2 EHV charges'!$A:$P,7,0))</f>
        <v/>
      </c>
      <c r="E53" s="108" t="str">
        <f>IFERROR(IF(VLOOKUP($A53,'Annex 2 EHV charges'!$A:$P,9,FALSE)=0,"",VLOOKUP($A53,'Annex 2 EHV charges'!$A:$P,9,FALSE)),"")</f>
        <v/>
      </c>
      <c r="F53" s="109" t="str">
        <f>IFERROR(IF(VLOOKUP($A53,'Annex 2 EHV charges'!$A:$P,10,FALSE)=0,"",VLOOKUP($A53,'Annex 2 EHV charges'!$A:$P,10,FALSE)),"")</f>
        <v/>
      </c>
      <c r="G53" s="110" t="str">
        <f>IFERROR(IF(VLOOKUP($A53,'Annex 2 EHV charges'!$A:$P,11,FALSE)=0,"",VLOOKUP($A53,'Annex 2 EHV charges'!$A:$P,11,FALSE)),"")</f>
        <v/>
      </c>
      <c r="H53" s="110" t="str">
        <f>IFERROR(IF(VLOOKUP($A53,'Annex 2 EHV charges'!$A:$P,12,FALSE)=0,"",VLOOKUP($A53,'Annex 2 EHV charges'!$A:$P,12,FALSE)),"")</f>
        <v/>
      </c>
    </row>
    <row r="54" spans="1:8" x14ac:dyDescent="0.2">
      <c r="A54" s="104" t="str">
        <f t="array" ref="A54">IFERROR(INDEX('Annex 2 EHV charges'!$A$10:$A$10, MATCH(0, IF(('Annex 2 EHV charges'!$A$10:$A$10=""),1, COUNTIF(A$4:$A53, 'Annex 2 EHV charges'!$A$10:$A$10)), 0)),"")</f>
        <v/>
      </c>
      <c r="B54" s="105" t="str">
        <f>IF($A54="","",VLOOKUP($A54,'Annex 2 EHV charges'!$A:$P,2,0))</f>
        <v/>
      </c>
      <c r="C54" s="106" t="str">
        <f>IF($A54="","",VLOOKUP($A54,'Annex 2 EHV charges'!$A:$P,3,0))</f>
        <v/>
      </c>
      <c r="D54" s="107" t="str">
        <f>IF($A54="","",VLOOKUP($A54,'Annex 2 EHV charges'!$A:$P,7,0))</f>
        <v/>
      </c>
      <c r="E54" s="108" t="str">
        <f>IFERROR(IF(VLOOKUP($A54,'Annex 2 EHV charges'!$A:$P,9,FALSE)=0,"",VLOOKUP($A54,'Annex 2 EHV charges'!$A:$P,9,FALSE)),"")</f>
        <v/>
      </c>
      <c r="F54" s="109" t="str">
        <f>IFERROR(IF(VLOOKUP($A54,'Annex 2 EHV charges'!$A:$P,10,FALSE)=0,"",VLOOKUP($A54,'Annex 2 EHV charges'!$A:$P,10,FALSE)),"")</f>
        <v/>
      </c>
      <c r="G54" s="110" t="str">
        <f>IFERROR(IF(VLOOKUP($A54,'Annex 2 EHV charges'!$A:$P,11,FALSE)=0,"",VLOOKUP($A54,'Annex 2 EHV charges'!$A:$P,11,FALSE)),"")</f>
        <v/>
      </c>
      <c r="H54" s="110" t="str">
        <f>IFERROR(IF(VLOOKUP($A54,'Annex 2 EHV charges'!$A:$P,12,FALSE)=0,"",VLOOKUP($A54,'Annex 2 EHV charges'!$A:$P,12,FALSE)),"")</f>
        <v/>
      </c>
    </row>
    <row r="55" spans="1:8" x14ac:dyDescent="0.2">
      <c r="A55" s="104" t="str">
        <f t="array" ref="A55">IFERROR(INDEX('Annex 2 EHV charges'!$A$10:$A$10, MATCH(0, IF(('Annex 2 EHV charges'!$A$10:$A$10=""),1, COUNTIF(A$4:$A54, 'Annex 2 EHV charges'!$A$10:$A$10)), 0)),"")</f>
        <v/>
      </c>
      <c r="B55" s="105" t="str">
        <f>IF($A55="","",VLOOKUP($A55,'Annex 2 EHV charges'!$A:$P,2,0))</f>
        <v/>
      </c>
      <c r="C55" s="106" t="str">
        <f>IF($A55="","",VLOOKUP($A55,'Annex 2 EHV charges'!$A:$P,3,0))</f>
        <v/>
      </c>
      <c r="D55" s="107" t="str">
        <f>IF($A55="","",VLOOKUP($A55,'Annex 2 EHV charges'!$A:$P,7,0))</f>
        <v/>
      </c>
      <c r="E55" s="108" t="str">
        <f>IFERROR(IF(VLOOKUP($A55,'Annex 2 EHV charges'!$A:$P,9,FALSE)=0,"",VLOOKUP($A55,'Annex 2 EHV charges'!$A:$P,9,FALSE)),"")</f>
        <v/>
      </c>
      <c r="F55" s="109" t="str">
        <f>IFERROR(IF(VLOOKUP($A55,'Annex 2 EHV charges'!$A:$P,10,FALSE)=0,"",VLOOKUP($A55,'Annex 2 EHV charges'!$A:$P,10,FALSE)),"")</f>
        <v/>
      </c>
      <c r="G55" s="110" t="str">
        <f>IFERROR(IF(VLOOKUP($A55,'Annex 2 EHV charges'!$A:$P,11,FALSE)=0,"",VLOOKUP($A55,'Annex 2 EHV charges'!$A:$P,11,FALSE)),"")</f>
        <v/>
      </c>
      <c r="H55" s="110" t="str">
        <f>IFERROR(IF(VLOOKUP($A55,'Annex 2 EHV charges'!$A:$P,12,FALSE)=0,"",VLOOKUP($A55,'Annex 2 EHV charges'!$A:$P,12,FALSE)),"")</f>
        <v/>
      </c>
    </row>
    <row r="56" spans="1:8" x14ac:dyDescent="0.2">
      <c r="A56" s="104" t="str">
        <f t="array" ref="A56">IFERROR(INDEX('Annex 2 EHV charges'!$A$10:$A$10, MATCH(0, IF(('Annex 2 EHV charges'!$A$10:$A$10=""),1, COUNTIF(A$4:$A55, 'Annex 2 EHV charges'!$A$10:$A$10)), 0)),"")</f>
        <v/>
      </c>
      <c r="B56" s="105" t="str">
        <f>IF($A56="","",VLOOKUP($A56,'Annex 2 EHV charges'!$A:$P,2,0))</f>
        <v/>
      </c>
      <c r="C56" s="106" t="str">
        <f>IF($A56="","",VLOOKUP($A56,'Annex 2 EHV charges'!$A:$P,3,0))</f>
        <v/>
      </c>
      <c r="D56" s="107" t="str">
        <f>IF($A56="","",VLOOKUP($A56,'Annex 2 EHV charges'!$A:$P,7,0))</f>
        <v/>
      </c>
      <c r="E56" s="108" t="str">
        <f>IFERROR(IF(VLOOKUP($A56,'Annex 2 EHV charges'!$A:$P,9,FALSE)=0,"",VLOOKUP($A56,'Annex 2 EHV charges'!$A:$P,9,FALSE)),"")</f>
        <v/>
      </c>
      <c r="F56" s="109" t="str">
        <f>IFERROR(IF(VLOOKUP($A56,'Annex 2 EHV charges'!$A:$P,10,FALSE)=0,"",VLOOKUP($A56,'Annex 2 EHV charges'!$A:$P,10,FALSE)),"")</f>
        <v/>
      </c>
      <c r="G56" s="110" t="str">
        <f>IFERROR(IF(VLOOKUP($A56,'Annex 2 EHV charges'!$A:$P,11,FALSE)=0,"",VLOOKUP($A56,'Annex 2 EHV charges'!$A:$P,11,FALSE)),"")</f>
        <v/>
      </c>
      <c r="H56" s="110" t="str">
        <f>IFERROR(IF(VLOOKUP($A56,'Annex 2 EHV charges'!$A:$P,12,FALSE)=0,"",VLOOKUP($A56,'Annex 2 EHV charges'!$A:$P,12,FALSE)),"")</f>
        <v/>
      </c>
    </row>
    <row r="57" spans="1:8" x14ac:dyDescent="0.2">
      <c r="A57" s="104" t="str">
        <f t="array" ref="A57">IFERROR(INDEX('Annex 2 EHV charges'!$A$10:$A$10, MATCH(0, IF(('Annex 2 EHV charges'!$A$10:$A$10=""),1, COUNTIF(A$4:$A56, 'Annex 2 EHV charges'!$A$10:$A$10)), 0)),"")</f>
        <v/>
      </c>
      <c r="B57" s="105" t="str">
        <f>IF($A57="","",VLOOKUP($A57,'Annex 2 EHV charges'!$A:$P,2,0))</f>
        <v/>
      </c>
      <c r="C57" s="106" t="str">
        <f>IF($A57="","",VLOOKUP($A57,'Annex 2 EHV charges'!$A:$P,3,0))</f>
        <v/>
      </c>
      <c r="D57" s="107" t="str">
        <f>IF($A57="","",VLOOKUP($A57,'Annex 2 EHV charges'!$A:$P,7,0))</f>
        <v/>
      </c>
      <c r="E57" s="108" t="str">
        <f>IFERROR(IF(VLOOKUP($A57,'Annex 2 EHV charges'!$A:$P,9,FALSE)=0,"",VLOOKUP($A57,'Annex 2 EHV charges'!$A:$P,9,FALSE)),"")</f>
        <v/>
      </c>
      <c r="F57" s="109" t="str">
        <f>IFERROR(IF(VLOOKUP($A57,'Annex 2 EHV charges'!$A:$P,10,FALSE)=0,"",VLOOKUP($A57,'Annex 2 EHV charges'!$A:$P,10,FALSE)),"")</f>
        <v/>
      </c>
      <c r="G57" s="110" t="str">
        <f>IFERROR(IF(VLOOKUP($A57,'Annex 2 EHV charges'!$A:$P,11,FALSE)=0,"",VLOOKUP($A57,'Annex 2 EHV charges'!$A:$P,11,FALSE)),"")</f>
        <v/>
      </c>
      <c r="H57" s="110" t="str">
        <f>IFERROR(IF(VLOOKUP($A57,'Annex 2 EHV charges'!$A:$P,12,FALSE)=0,"",VLOOKUP($A57,'Annex 2 EHV charges'!$A:$P,12,FALSE)),"")</f>
        <v/>
      </c>
    </row>
    <row r="58" spans="1:8" x14ac:dyDescent="0.2">
      <c r="A58" s="104" t="str">
        <f t="array" ref="A58">IFERROR(INDEX('Annex 2 EHV charges'!$A$10:$A$10, MATCH(0, IF(('Annex 2 EHV charges'!$A$10:$A$10=""),1, COUNTIF(A$4:$A57, 'Annex 2 EHV charges'!$A$10:$A$10)), 0)),"")</f>
        <v/>
      </c>
      <c r="B58" s="105" t="str">
        <f>IF($A58="","",VLOOKUP($A58,'Annex 2 EHV charges'!$A:$P,2,0))</f>
        <v/>
      </c>
      <c r="C58" s="106" t="str">
        <f>IF($A58="","",VLOOKUP($A58,'Annex 2 EHV charges'!$A:$P,3,0))</f>
        <v/>
      </c>
      <c r="D58" s="107" t="str">
        <f>IF($A58="","",VLOOKUP($A58,'Annex 2 EHV charges'!$A:$P,7,0))</f>
        <v/>
      </c>
      <c r="E58" s="108" t="str">
        <f>IFERROR(IF(VLOOKUP($A58,'Annex 2 EHV charges'!$A:$P,9,FALSE)=0,"",VLOOKUP($A58,'Annex 2 EHV charges'!$A:$P,9,FALSE)),"")</f>
        <v/>
      </c>
      <c r="F58" s="109" t="str">
        <f>IFERROR(IF(VLOOKUP($A58,'Annex 2 EHV charges'!$A:$P,10,FALSE)=0,"",VLOOKUP($A58,'Annex 2 EHV charges'!$A:$P,10,FALSE)),"")</f>
        <v/>
      </c>
      <c r="G58" s="110" t="str">
        <f>IFERROR(IF(VLOOKUP($A58,'Annex 2 EHV charges'!$A:$P,11,FALSE)=0,"",VLOOKUP($A58,'Annex 2 EHV charges'!$A:$P,11,FALSE)),"")</f>
        <v/>
      </c>
      <c r="H58" s="110" t="str">
        <f>IFERROR(IF(VLOOKUP($A58,'Annex 2 EHV charges'!$A:$P,12,FALSE)=0,"",VLOOKUP($A58,'Annex 2 EHV charges'!$A:$P,12,FALSE)),"")</f>
        <v/>
      </c>
    </row>
    <row r="59" spans="1:8" x14ac:dyDescent="0.2">
      <c r="A59" s="104" t="str">
        <f t="array" ref="A59">IFERROR(INDEX('Annex 2 EHV charges'!$A$10:$A$10, MATCH(0, IF(('Annex 2 EHV charges'!$A$10:$A$10=""),1, COUNTIF(A$4:$A58, 'Annex 2 EHV charges'!$A$10:$A$10)), 0)),"")</f>
        <v/>
      </c>
      <c r="B59" s="105" t="str">
        <f>IF($A59="","",VLOOKUP($A59,'Annex 2 EHV charges'!$A:$P,2,0))</f>
        <v/>
      </c>
      <c r="C59" s="106" t="str">
        <f>IF($A59="","",VLOOKUP($A59,'Annex 2 EHV charges'!$A:$P,3,0))</f>
        <v/>
      </c>
      <c r="D59" s="107" t="str">
        <f>IF($A59="","",VLOOKUP($A59,'Annex 2 EHV charges'!$A:$P,7,0))</f>
        <v/>
      </c>
      <c r="E59" s="108" t="str">
        <f>IFERROR(IF(VLOOKUP($A59,'Annex 2 EHV charges'!$A:$P,9,FALSE)=0,"",VLOOKUP($A59,'Annex 2 EHV charges'!$A:$P,9,FALSE)),"")</f>
        <v/>
      </c>
      <c r="F59" s="109" t="str">
        <f>IFERROR(IF(VLOOKUP($A59,'Annex 2 EHV charges'!$A:$P,10,FALSE)=0,"",VLOOKUP($A59,'Annex 2 EHV charges'!$A:$P,10,FALSE)),"")</f>
        <v/>
      </c>
      <c r="G59" s="110" t="str">
        <f>IFERROR(IF(VLOOKUP($A59,'Annex 2 EHV charges'!$A:$P,11,FALSE)=0,"",VLOOKUP($A59,'Annex 2 EHV charges'!$A:$P,11,FALSE)),"")</f>
        <v/>
      </c>
      <c r="H59" s="110" t="str">
        <f>IFERROR(IF(VLOOKUP($A59,'Annex 2 EHV charges'!$A:$P,12,FALSE)=0,"",VLOOKUP($A59,'Annex 2 EHV charges'!$A:$P,12,FALSE)),"")</f>
        <v/>
      </c>
    </row>
    <row r="60" spans="1:8" x14ac:dyDescent="0.2">
      <c r="A60" s="104" t="str">
        <f t="array" ref="A60">IFERROR(INDEX('Annex 2 EHV charges'!$A$10:$A$10, MATCH(0, IF(('Annex 2 EHV charges'!$A$10:$A$10=""),1, COUNTIF(A$4:$A59, 'Annex 2 EHV charges'!$A$10:$A$10)), 0)),"")</f>
        <v/>
      </c>
      <c r="B60" s="105" t="str">
        <f>IF($A60="","",VLOOKUP($A60,'Annex 2 EHV charges'!$A:$P,2,0))</f>
        <v/>
      </c>
      <c r="C60" s="106" t="str">
        <f>IF($A60="","",VLOOKUP($A60,'Annex 2 EHV charges'!$A:$P,3,0))</f>
        <v/>
      </c>
      <c r="D60" s="107" t="str">
        <f>IF($A60="","",VLOOKUP($A60,'Annex 2 EHV charges'!$A:$P,7,0))</f>
        <v/>
      </c>
      <c r="E60" s="108" t="str">
        <f>IFERROR(IF(VLOOKUP($A60,'Annex 2 EHV charges'!$A:$P,9,FALSE)=0,"",VLOOKUP($A60,'Annex 2 EHV charges'!$A:$P,9,FALSE)),"")</f>
        <v/>
      </c>
      <c r="F60" s="109" t="str">
        <f>IFERROR(IF(VLOOKUP($A60,'Annex 2 EHV charges'!$A:$P,10,FALSE)=0,"",VLOOKUP($A60,'Annex 2 EHV charges'!$A:$P,10,FALSE)),"")</f>
        <v/>
      </c>
      <c r="G60" s="110" t="str">
        <f>IFERROR(IF(VLOOKUP($A60,'Annex 2 EHV charges'!$A:$P,11,FALSE)=0,"",VLOOKUP($A60,'Annex 2 EHV charges'!$A:$P,11,FALSE)),"")</f>
        <v/>
      </c>
      <c r="H60" s="110" t="str">
        <f>IFERROR(IF(VLOOKUP($A60,'Annex 2 EHV charges'!$A:$P,12,FALSE)=0,"",VLOOKUP($A60,'Annex 2 EHV charges'!$A:$P,12,FALSE)),"")</f>
        <v/>
      </c>
    </row>
    <row r="61" spans="1:8" x14ac:dyDescent="0.2">
      <c r="A61" s="104" t="str">
        <f t="array" ref="A61">IFERROR(INDEX('Annex 2 EHV charges'!$A$10:$A$10, MATCH(0, IF(('Annex 2 EHV charges'!$A$10:$A$10=""),1, COUNTIF(A$4:$A60, 'Annex 2 EHV charges'!$A$10:$A$10)), 0)),"")</f>
        <v/>
      </c>
      <c r="B61" s="105" t="str">
        <f>IF($A61="","",VLOOKUP($A61,'Annex 2 EHV charges'!$A:$P,2,0))</f>
        <v/>
      </c>
      <c r="C61" s="106" t="str">
        <f>IF($A61="","",VLOOKUP($A61,'Annex 2 EHV charges'!$A:$P,3,0))</f>
        <v/>
      </c>
      <c r="D61" s="107" t="str">
        <f>IF($A61="","",VLOOKUP($A61,'Annex 2 EHV charges'!$A:$P,7,0))</f>
        <v/>
      </c>
      <c r="E61" s="108" t="str">
        <f>IFERROR(IF(VLOOKUP($A61,'Annex 2 EHV charges'!$A:$P,9,FALSE)=0,"",VLOOKUP($A61,'Annex 2 EHV charges'!$A:$P,9,FALSE)),"")</f>
        <v/>
      </c>
      <c r="F61" s="109" t="str">
        <f>IFERROR(IF(VLOOKUP($A61,'Annex 2 EHV charges'!$A:$P,10,FALSE)=0,"",VLOOKUP($A61,'Annex 2 EHV charges'!$A:$P,10,FALSE)),"")</f>
        <v/>
      </c>
      <c r="G61" s="110" t="str">
        <f>IFERROR(IF(VLOOKUP($A61,'Annex 2 EHV charges'!$A:$P,11,FALSE)=0,"",VLOOKUP($A61,'Annex 2 EHV charges'!$A:$P,11,FALSE)),"")</f>
        <v/>
      </c>
      <c r="H61" s="110" t="str">
        <f>IFERROR(IF(VLOOKUP($A61,'Annex 2 EHV charges'!$A:$P,12,FALSE)=0,"",VLOOKUP($A61,'Annex 2 EHV charges'!$A:$P,12,FALSE)),"")</f>
        <v/>
      </c>
    </row>
    <row r="62" spans="1:8" x14ac:dyDescent="0.2">
      <c r="A62" s="104" t="str">
        <f t="array" ref="A62">IFERROR(INDEX('Annex 2 EHV charges'!$A$10:$A$10, MATCH(0, IF(('Annex 2 EHV charges'!$A$10:$A$10=""),1, COUNTIF(A$4:$A61, 'Annex 2 EHV charges'!$A$10:$A$10)), 0)),"")</f>
        <v/>
      </c>
      <c r="B62" s="105" t="str">
        <f>IF($A62="","",VLOOKUP($A62,'Annex 2 EHV charges'!$A:$P,2,0))</f>
        <v/>
      </c>
      <c r="C62" s="106" t="str">
        <f>IF($A62="","",VLOOKUP($A62,'Annex 2 EHV charges'!$A:$P,3,0))</f>
        <v/>
      </c>
      <c r="D62" s="107" t="str">
        <f>IF($A62="","",VLOOKUP($A62,'Annex 2 EHV charges'!$A:$P,7,0))</f>
        <v/>
      </c>
      <c r="E62" s="108" t="str">
        <f>IFERROR(IF(VLOOKUP($A62,'Annex 2 EHV charges'!$A:$P,9,FALSE)=0,"",VLOOKUP($A62,'Annex 2 EHV charges'!$A:$P,9,FALSE)),"")</f>
        <v/>
      </c>
      <c r="F62" s="109" t="str">
        <f>IFERROR(IF(VLOOKUP($A62,'Annex 2 EHV charges'!$A:$P,10,FALSE)=0,"",VLOOKUP($A62,'Annex 2 EHV charges'!$A:$P,10,FALSE)),"")</f>
        <v/>
      </c>
      <c r="G62" s="110" t="str">
        <f>IFERROR(IF(VLOOKUP($A62,'Annex 2 EHV charges'!$A:$P,11,FALSE)=0,"",VLOOKUP($A62,'Annex 2 EHV charges'!$A:$P,11,FALSE)),"")</f>
        <v/>
      </c>
      <c r="H62" s="110" t="str">
        <f>IFERROR(IF(VLOOKUP($A62,'Annex 2 EHV charges'!$A:$P,12,FALSE)=0,"",VLOOKUP($A62,'Annex 2 EHV charges'!$A:$P,12,FALSE)),"")</f>
        <v/>
      </c>
    </row>
    <row r="63" spans="1:8" x14ac:dyDescent="0.2">
      <c r="A63" s="104" t="str">
        <f t="array" ref="A63">IFERROR(INDEX('Annex 2 EHV charges'!$A$10:$A$10, MATCH(0, IF(('Annex 2 EHV charges'!$A$10:$A$10=""),1, COUNTIF(A$4:$A62, 'Annex 2 EHV charges'!$A$10:$A$10)), 0)),"")</f>
        <v/>
      </c>
      <c r="B63" s="105" t="str">
        <f>IF($A63="","",VLOOKUP($A63,'Annex 2 EHV charges'!$A:$P,2,0))</f>
        <v/>
      </c>
      <c r="C63" s="106" t="str">
        <f>IF($A63="","",VLOOKUP($A63,'Annex 2 EHV charges'!$A:$P,3,0))</f>
        <v/>
      </c>
      <c r="D63" s="107" t="str">
        <f>IF($A63="","",VLOOKUP($A63,'Annex 2 EHV charges'!$A:$P,7,0))</f>
        <v/>
      </c>
      <c r="E63" s="108" t="str">
        <f>IFERROR(IF(VLOOKUP($A63,'Annex 2 EHV charges'!$A:$P,9,FALSE)=0,"",VLOOKUP($A63,'Annex 2 EHV charges'!$A:$P,9,FALSE)),"")</f>
        <v/>
      </c>
      <c r="F63" s="109" t="str">
        <f>IFERROR(IF(VLOOKUP($A63,'Annex 2 EHV charges'!$A:$P,10,FALSE)=0,"",VLOOKUP($A63,'Annex 2 EHV charges'!$A:$P,10,FALSE)),"")</f>
        <v/>
      </c>
      <c r="G63" s="110" t="str">
        <f>IFERROR(IF(VLOOKUP($A63,'Annex 2 EHV charges'!$A:$P,11,FALSE)=0,"",VLOOKUP($A63,'Annex 2 EHV charges'!$A:$P,11,FALSE)),"")</f>
        <v/>
      </c>
      <c r="H63" s="110" t="str">
        <f>IFERROR(IF(VLOOKUP($A63,'Annex 2 EHV charges'!$A:$P,12,FALSE)=0,"",VLOOKUP($A63,'Annex 2 EHV charges'!$A:$P,12,FALSE)),"")</f>
        <v/>
      </c>
    </row>
    <row r="64" spans="1:8" x14ac:dyDescent="0.2">
      <c r="A64" s="104" t="str">
        <f t="array" ref="A64">IFERROR(INDEX('Annex 2 EHV charges'!$A$10:$A$10, MATCH(0, IF(('Annex 2 EHV charges'!$A$10:$A$10=""),1, COUNTIF(A$4:$A63, 'Annex 2 EHV charges'!$A$10:$A$10)), 0)),"")</f>
        <v/>
      </c>
      <c r="B64" s="105" t="str">
        <f>IF($A64="","",VLOOKUP($A64,'Annex 2 EHV charges'!$A:$P,2,0))</f>
        <v/>
      </c>
      <c r="C64" s="106" t="str">
        <f>IF($A64="","",VLOOKUP($A64,'Annex 2 EHV charges'!$A:$P,3,0))</f>
        <v/>
      </c>
      <c r="D64" s="107" t="str">
        <f>IF($A64="","",VLOOKUP($A64,'Annex 2 EHV charges'!$A:$P,7,0))</f>
        <v/>
      </c>
      <c r="E64" s="108" t="str">
        <f>IFERROR(IF(VLOOKUP($A64,'Annex 2 EHV charges'!$A:$P,9,FALSE)=0,"",VLOOKUP($A64,'Annex 2 EHV charges'!$A:$P,9,FALSE)),"")</f>
        <v/>
      </c>
      <c r="F64" s="109" t="str">
        <f>IFERROR(IF(VLOOKUP($A64,'Annex 2 EHV charges'!$A:$P,10,FALSE)=0,"",VLOOKUP($A64,'Annex 2 EHV charges'!$A:$P,10,FALSE)),"")</f>
        <v/>
      </c>
      <c r="G64" s="110" t="str">
        <f>IFERROR(IF(VLOOKUP($A64,'Annex 2 EHV charges'!$A:$P,11,FALSE)=0,"",VLOOKUP($A64,'Annex 2 EHV charges'!$A:$P,11,FALSE)),"")</f>
        <v/>
      </c>
      <c r="H64" s="110" t="str">
        <f>IFERROR(IF(VLOOKUP($A64,'Annex 2 EHV charges'!$A:$P,12,FALSE)=0,"",VLOOKUP($A64,'Annex 2 EHV charges'!$A:$P,12,FALSE)),"")</f>
        <v/>
      </c>
    </row>
    <row r="65" spans="1:8" x14ac:dyDescent="0.2">
      <c r="A65" s="104" t="str">
        <f t="array" ref="A65">IFERROR(INDEX('Annex 2 EHV charges'!$A$10:$A$10, MATCH(0, IF(('Annex 2 EHV charges'!$A$10:$A$10=""),1, COUNTIF(A$4:$A64, 'Annex 2 EHV charges'!$A$10:$A$10)), 0)),"")</f>
        <v/>
      </c>
      <c r="B65" s="105" t="str">
        <f>IF($A65="","",VLOOKUP($A65,'Annex 2 EHV charges'!$A:$P,2,0))</f>
        <v/>
      </c>
      <c r="C65" s="106" t="str">
        <f>IF($A65="","",VLOOKUP($A65,'Annex 2 EHV charges'!$A:$P,3,0))</f>
        <v/>
      </c>
      <c r="D65" s="107" t="str">
        <f>IF($A65="","",VLOOKUP($A65,'Annex 2 EHV charges'!$A:$P,7,0))</f>
        <v/>
      </c>
      <c r="E65" s="108" t="str">
        <f>IFERROR(IF(VLOOKUP($A65,'Annex 2 EHV charges'!$A:$P,9,FALSE)=0,"",VLOOKUP($A65,'Annex 2 EHV charges'!$A:$P,9,FALSE)),"")</f>
        <v/>
      </c>
      <c r="F65" s="109" t="str">
        <f>IFERROR(IF(VLOOKUP($A65,'Annex 2 EHV charges'!$A:$P,10,FALSE)=0,"",VLOOKUP($A65,'Annex 2 EHV charges'!$A:$P,10,FALSE)),"")</f>
        <v/>
      </c>
      <c r="G65" s="110" t="str">
        <f>IFERROR(IF(VLOOKUP($A65,'Annex 2 EHV charges'!$A:$P,11,FALSE)=0,"",VLOOKUP($A65,'Annex 2 EHV charges'!$A:$P,11,FALSE)),"")</f>
        <v/>
      </c>
      <c r="H65" s="110" t="str">
        <f>IFERROR(IF(VLOOKUP($A65,'Annex 2 EHV charges'!$A:$P,12,FALSE)=0,"",VLOOKUP($A65,'Annex 2 EHV charges'!$A:$P,12,FALSE)),"")</f>
        <v/>
      </c>
    </row>
    <row r="66" spans="1:8" x14ac:dyDescent="0.2">
      <c r="A66" s="104" t="str">
        <f t="array" ref="A66">IFERROR(INDEX('Annex 2 EHV charges'!$A$10:$A$10, MATCH(0, IF(('Annex 2 EHV charges'!$A$10:$A$10=""),1, COUNTIF(A$4:$A65, 'Annex 2 EHV charges'!$A$10:$A$10)), 0)),"")</f>
        <v/>
      </c>
      <c r="B66" s="105" t="str">
        <f>IF($A66="","",VLOOKUP($A66,'Annex 2 EHV charges'!$A:$P,2,0))</f>
        <v/>
      </c>
      <c r="C66" s="106" t="str">
        <f>IF($A66="","",VLOOKUP($A66,'Annex 2 EHV charges'!$A:$P,3,0))</f>
        <v/>
      </c>
      <c r="D66" s="107" t="str">
        <f>IF($A66="","",VLOOKUP($A66,'Annex 2 EHV charges'!$A:$P,7,0))</f>
        <v/>
      </c>
      <c r="E66" s="108" t="str">
        <f>IFERROR(IF(VLOOKUP($A66,'Annex 2 EHV charges'!$A:$P,9,FALSE)=0,"",VLOOKUP($A66,'Annex 2 EHV charges'!$A:$P,9,FALSE)),"")</f>
        <v/>
      </c>
      <c r="F66" s="109" t="str">
        <f>IFERROR(IF(VLOOKUP($A66,'Annex 2 EHV charges'!$A:$P,10,FALSE)=0,"",VLOOKUP($A66,'Annex 2 EHV charges'!$A:$P,10,FALSE)),"")</f>
        <v/>
      </c>
      <c r="G66" s="110" t="str">
        <f>IFERROR(IF(VLOOKUP($A66,'Annex 2 EHV charges'!$A:$P,11,FALSE)=0,"",VLOOKUP($A66,'Annex 2 EHV charges'!$A:$P,11,FALSE)),"")</f>
        <v/>
      </c>
      <c r="H66" s="110" t="str">
        <f>IFERROR(IF(VLOOKUP($A66,'Annex 2 EHV charges'!$A:$P,12,FALSE)=0,"",VLOOKUP($A66,'Annex 2 EHV charges'!$A:$P,12,FALSE)),"")</f>
        <v/>
      </c>
    </row>
    <row r="67" spans="1:8" x14ac:dyDescent="0.2">
      <c r="A67" s="104" t="str">
        <f t="array" ref="A67">IFERROR(INDEX('Annex 2 EHV charges'!$A$10:$A$10, MATCH(0, IF(('Annex 2 EHV charges'!$A$10:$A$10=""),1, COUNTIF(A$4:$A66, 'Annex 2 EHV charges'!$A$10:$A$10)), 0)),"")</f>
        <v/>
      </c>
      <c r="B67" s="105" t="str">
        <f>IF($A67="","",VLOOKUP($A67,'Annex 2 EHV charges'!$A:$P,2,0))</f>
        <v/>
      </c>
      <c r="C67" s="106" t="str">
        <f>IF($A67="","",VLOOKUP($A67,'Annex 2 EHV charges'!$A:$P,3,0))</f>
        <v/>
      </c>
      <c r="D67" s="107" t="str">
        <f>IF($A67="","",VLOOKUP($A67,'Annex 2 EHV charges'!$A:$P,7,0))</f>
        <v/>
      </c>
      <c r="E67" s="108" t="str">
        <f>IFERROR(IF(VLOOKUP($A67,'Annex 2 EHV charges'!$A:$P,9,FALSE)=0,"",VLOOKUP($A67,'Annex 2 EHV charges'!$A:$P,9,FALSE)),"")</f>
        <v/>
      </c>
      <c r="F67" s="109" t="str">
        <f>IFERROR(IF(VLOOKUP($A67,'Annex 2 EHV charges'!$A:$P,10,FALSE)=0,"",VLOOKUP($A67,'Annex 2 EHV charges'!$A:$P,10,FALSE)),"")</f>
        <v/>
      </c>
      <c r="G67" s="110" t="str">
        <f>IFERROR(IF(VLOOKUP($A67,'Annex 2 EHV charges'!$A:$P,11,FALSE)=0,"",VLOOKUP($A67,'Annex 2 EHV charges'!$A:$P,11,FALSE)),"")</f>
        <v/>
      </c>
      <c r="H67" s="110" t="str">
        <f>IFERROR(IF(VLOOKUP($A67,'Annex 2 EHV charges'!$A:$P,12,FALSE)=0,"",VLOOKUP($A67,'Annex 2 EHV charges'!$A:$P,12,FALSE)),"")</f>
        <v/>
      </c>
    </row>
    <row r="68" spans="1:8" x14ac:dyDescent="0.2">
      <c r="A68" s="104" t="str">
        <f t="array" ref="A68">IFERROR(INDEX('Annex 2 EHV charges'!$A$10:$A$10, MATCH(0, IF(('Annex 2 EHV charges'!$A$10:$A$10=""),1, COUNTIF(A$4:$A67, 'Annex 2 EHV charges'!$A$10:$A$10)), 0)),"")</f>
        <v/>
      </c>
      <c r="B68" s="105" t="str">
        <f>IF($A68="","",VLOOKUP($A68,'Annex 2 EHV charges'!$A:$P,2,0))</f>
        <v/>
      </c>
      <c r="C68" s="106" t="str">
        <f>IF($A68="","",VLOOKUP($A68,'Annex 2 EHV charges'!$A:$P,3,0))</f>
        <v/>
      </c>
      <c r="D68" s="107" t="str">
        <f>IF($A68="","",VLOOKUP($A68,'Annex 2 EHV charges'!$A:$P,7,0))</f>
        <v/>
      </c>
      <c r="E68" s="108" t="str">
        <f>IFERROR(IF(VLOOKUP($A68,'Annex 2 EHV charges'!$A:$P,9,FALSE)=0,"",VLOOKUP($A68,'Annex 2 EHV charges'!$A:$P,9,FALSE)),"")</f>
        <v/>
      </c>
      <c r="F68" s="109" t="str">
        <f>IFERROR(IF(VLOOKUP($A68,'Annex 2 EHV charges'!$A:$P,10,FALSE)=0,"",VLOOKUP($A68,'Annex 2 EHV charges'!$A:$P,10,FALSE)),"")</f>
        <v/>
      </c>
      <c r="G68" s="110" t="str">
        <f>IFERROR(IF(VLOOKUP($A68,'Annex 2 EHV charges'!$A:$P,11,FALSE)=0,"",VLOOKUP($A68,'Annex 2 EHV charges'!$A:$P,11,FALSE)),"")</f>
        <v/>
      </c>
      <c r="H68" s="110" t="str">
        <f>IFERROR(IF(VLOOKUP($A68,'Annex 2 EHV charges'!$A:$P,12,FALSE)=0,"",VLOOKUP($A68,'Annex 2 EHV charges'!$A:$P,12,FALSE)),"")</f>
        <v/>
      </c>
    </row>
    <row r="69" spans="1:8" x14ac:dyDescent="0.2">
      <c r="A69" s="104" t="str">
        <f t="array" ref="A69">IFERROR(INDEX('Annex 2 EHV charges'!$A$10:$A$10, MATCH(0, IF(('Annex 2 EHV charges'!$A$10:$A$10=""),1, COUNTIF(A$4:$A68, 'Annex 2 EHV charges'!$A$10:$A$10)), 0)),"")</f>
        <v/>
      </c>
      <c r="B69" s="105" t="str">
        <f>IF($A69="","",VLOOKUP($A69,'Annex 2 EHV charges'!$A:$P,2,0))</f>
        <v/>
      </c>
      <c r="C69" s="106" t="str">
        <f>IF($A69="","",VLOOKUP($A69,'Annex 2 EHV charges'!$A:$P,3,0))</f>
        <v/>
      </c>
      <c r="D69" s="107" t="str">
        <f>IF($A69="","",VLOOKUP($A69,'Annex 2 EHV charges'!$A:$P,7,0))</f>
        <v/>
      </c>
      <c r="E69" s="108" t="str">
        <f>IFERROR(IF(VLOOKUP($A69,'Annex 2 EHV charges'!$A:$P,9,FALSE)=0,"",VLOOKUP($A69,'Annex 2 EHV charges'!$A:$P,9,FALSE)),"")</f>
        <v/>
      </c>
      <c r="F69" s="109" t="str">
        <f>IFERROR(IF(VLOOKUP($A69,'Annex 2 EHV charges'!$A:$P,10,FALSE)=0,"",VLOOKUP($A69,'Annex 2 EHV charges'!$A:$P,10,FALSE)),"")</f>
        <v/>
      </c>
      <c r="G69" s="110" t="str">
        <f>IFERROR(IF(VLOOKUP($A69,'Annex 2 EHV charges'!$A:$P,11,FALSE)=0,"",VLOOKUP($A69,'Annex 2 EHV charges'!$A:$P,11,FALSE)),"")</f>
        <v/>
      </c>
      <c r="H69" s="110" t="str">
        <f>IFERROR(IF(VLOOKUP($A69,'Annex 2 EHV charges'!$A:$P,12,FALSE)=0,"",VLOOKUP($A69,'Annex 2 EHV charges'!$A:$P,12,FALSE)),"")</f>
        <v/>
      </c>
    </row>
    <row r="70" spans="1:8" x14ac:dyDescent="0.2">
      <c r="A70" s="104" t="str">
        <f t="array" ref="A70">IFERROR(INDEX('Annex 2 EHV charges'!$A$10:$A$10, MATCH(0, IF(('Annex 2 EHV charges'!$A$10:$A$10=""),1, COUNTIF(A$4:$A69, 'Annex 2 EHV charges'!$A$10:$A$10)), 0)),"")</f>
        <v/>
      </c>
      <c r="B70" s="105" t="str">
        <f>IF($A70="","",VLOOKUP($A70,'Annex 2 EHV charges'!$A:$P,2,0))</f>
        <v/>
      </c>
      <c r="C70" s="106" t="str">
        <f>IF($A70="","",VLOOKUP($A70,'Annex 2 EHV charges'!$A:$P,3,0))</f>
        <v/>
      </c>
      <c r="D70" s="107" t="str">
        <f>IF($A70="","",VLOOKUP($A70,'Annex 2 EHV charges'!$A:$P,7,0))</f>
        <v/>
      </c>
      <c r="E70" s="108" t="str">
        <f>IFERROR(IF(VLOOKUP($A70,'Annex 2 EHV charges'!$A:$P,9,FALSE)=0,"",VLOOKUP($A70,'Annex 2 EHV charges'!$A:$P,9,FALSE)),"")</f>
        <v/>
      </c>
      <c r="F70" s="109" t="str">
        <f>IFERROR(IF(VLOOKUP($A70,'Annex 2 EHV charges'!$A:$P,10,FALSE)=0,"",VLOOKUP($A70,'Annex 2 EHV charges'!$A:$P,10,FALSE)),"")</f>
        <v/>
      </c>
      <c r="G70" s="110" t="str">
        <f>IFERROR(IF(VLOOKUP($A70,'Annex 2 EHV charges'!$A:$P,11,FALSE)=0,"",VLOOKUP($A70,'Annex 2 EHV charges'!$A:$P,11,FALSE)),"")</f>
        <v/>
      </c>
      <c r="H70" s="110" t="str">
        <f>IFERROR(IF(VLOOKUP($A70,'Annex 2 EHV charges'!$A:$P,12,FALSE)=0,"",VLOOKUP($A70,'Annex 2 EHV charges'!$A:$P,12,FALSE)),"")</f>
        <v/>
      </c>
    </row>
    <row r="71" spans="1:8" x14ac:dyDescent="0.2">
      <c r="A71" s="104" t="str">
        <f t="array" ref="A71">IFERROR(INDEX('Annex 2 EHV charges'!$A$10:$A$10, MATCH(0, IF(('Annex 2 EHV charges'!$A$10:$A$10=""),1, COUNTIF(A$4:$A70, 'Annex 2 EHV charges'!$A$10:$A$10)), 0)),"")</f>
        <v/>
      </c>
      <c r="B71" s="105" t="str">
        <f>IF($A71="","",VLOOKUP($A71,'Annex 2 EHV charges'!$A:$P,2,0))</f>
        <v/>
      </c>
      <c r="C71" s="106" t="str">
        <f>IF($A71="","",VLOOKUP($A71,'Annex 2 EHV charges'!$A:$P,3,0))</f>
        <v/>
      </c>
      <c r="D71" s="107" t="str">
        <f>IF($A71="","",VLOOKUP($A71,'Annex 2 EHV charges'!$A:$P,7,0))</f>
        <v/>
      </c>
      <c r="E71" s="108" t="str">
        <f>IFERROR(IF(VLOOKUP($A71,'Annex 2 EHV charges'!$A:$P,9,FALSE)=0,"",VLOOKUP($A71,'Annex 2 EHV charges'!$A:$P,9,FALSE)),"")</f>
        <v/>
      </c>
      <c r="F71" s="109" t="str">
        <f>IFERROR(IF(VLOOKUP($A71,'Annex 2 EHV charges'!$A:$P,10,FALSE)=0,"",VLOOKUP($A71,'Annex 2 EHV charges'!$A:$P,10,FALSE)),"")</f>
        <v/>
      </c>
      <c r="G71" s="110" t="str">
        <f>IFERROR(IF(VLOOKUP($A71,'Annex 2 EHV charges'!$A:$P,11,FALSE)=0,"",VLOOKUP($A71,'Annex 2 EHV charges'!$A:$P,11,FALSE)),"")</f>
        <v/>
      </c>
      <c r="H71" s="110" t="str">
        <f>IFERROR(IF(VLOOKUP($A71,'Annex 2 EHV charges'!$A:$P,12,FALSE)=0,"",VLOOKUP($A71,'Annex 2 EHV charges'!$A:$P,12,FALSE)),"")</f>
        <v/>
      </c>
    </row>
    <row r="72" spans="1:8" x14ac:dyDescent="0.2">
      <c r="A72" s="104" t="str">
        <f t="array" ref="A72">IFERROR(INDEX('Annex 2 EHV charges'!$A$10:$A$10, MATCH(0, IF(('Annex 2 EHV charges'!$A$10:$A$10=""),1, COUNTIF(A$4:$A71, 'Annex 2 EHV charges'!$A$10:$A$10)), 0)),"")</f>
        <v/>
      </c>
      <c r="B72" s="105" t="str">
        <f>IF($A72="","",VLOOKUP($A72,'Annex 2 EHV charges'!$A:$P,2,0))</f>
        <v/>
      </c>
      <c r="C72" s="106" t="str">
        <f>IF($A72="","",VLOOKUP($A72,'Annex 2 EHV charges'!$A:$P,3,0))</f>
        <v/>
      </c>
      <c r="D72" s="107" t="str">
        <f>IF($A72="","",VLOOKUP($A72,'Annex 2 EHV charges'!$A:$P,7,0))</f>
        <v/>
      </c>
      <c r="E72" s="108" t="str">
        <f>IFERROR(IF(VLOOKUP($A72,'Annex 2 EHV charges'!$A:$P,9,FALSE)=0,"",VLOOKUP($A72,'Annex 2 EHV charges'!$A:$P,9,FALSE)),"")</f>
        <v/>
      </c>
      <c r="F72" s="109" t="str">
        <f>IFERROR(IF(VLOOKUP($A72,'Annex 2 EHV charges'!$A:$P,10,FALSE)=0,"",VLOOKUP($A72,'Annex 2 EHV charges'!$A:$P,10,FALSE)),"")</f>
        <v/>
      </c>
      <c r="G72" s="110" t="str">
        <f>IFERROR(IF(VLOOKUP($A72,'Annex 2 EHV charges'!$A:$P,11,FALSE)=0,"",VLOOKUP($A72,'Annex 2 EHV charges'!$A:$P,11,FALSE)),"")</f>
        <v/>
      </c>
      <c r="H72" s="110" t="str">
        <f>IFERROR(IF(VLOOKUP($A72,'Annex 2 EHV charges'!$A:$P,12,FALSE)=0,"",VLOOKUP($A72,'Annex 2 EHV charges'!$A:$P,12,FALSE)),"")</f>
        <v/>
      </c>
    </row>
    <row r="73" spans="1:8" x14ac:dyDescent="0.2">
      <c r="A73" s="104" t="str">
        <f t="array" ref="A73">IFERROR(INDEX('Annex 2 EHV charges'!$A$10:$A$10, MATCH(0, IF(('Annex 2 EHV charges'!$A$10:$A$10=""),1, COUNTIF(A$4:$A72, 'Annex 2 EHV charges'!$A$10:$A$10)), 0)),"")</f>
        <v/>
      </c>
      <c r="B73" s="105" t="str">
        <f>IF($A73="","",VLOOKUP($A73,'Annex 2 EHV charges'!$A:$P,2,0))</f>
        <v/>
      </c>
      <c r="C73" s="106" t="str">
        <f>IF($A73="","",VLOOKUP($A73,'Annex 2 EHV charges'!$A:$P,3,0))</f>
        <v/>
      </c>
      <c r="D73" s="107" t="str">
        <f>IF($A73="","",VLOOKUP($A73,'Annex 2 EHV charges'!$A:$P,7,0))</f>
        <v/>
      </c>
      <c r="E73" s="108" t="str">
        <f>IFERROR(IF(VLOOKUP($A73,'Annex 2 EHV charges'!$A:$P,9,FALSE)=0,"",VLOOKUP($A73,'Annex 2 EHV charges'!$A:$P,9,FALSE)),"")</f>
        <v/>
      </c>
      <c r="F73" s="109" t="str">
        <f>IFERROR(IF(VLOOKUP($A73,'Annex 2 EHV charges'!$A:$P,10,FALSE)=0,"",VLOOKUP($A73,'Annex 2 EHV charges'!$A:$P,10,FALSE)),"")</f>
        <v/>
      </c>
      <c r="G73" s="110" t="str">
        <f>IFERROR(IF(VLOOKUP($A73,'Annex 2 EHV charges'!$A:$P,11,FALSE)=0,"",VLOOKUP($A73,'Annex 2 EHV charges'!$A:$P,11,FALSE)),"")</f>
        <v/>
      </c>
      <c r="H73" s="110" t="str">
        <f>IFERROR(IF(VLOOKUP($A73,'Annex 2 EHV charges'!$A:$P,12,FALSE)=0,"",VLOOKUP($A73,'Annex 2 EHV charges'!$A:$P,12,FALSE)),"")</f>
        <v/>
      </c>
    </row>
    <row r="74" spans="1:8" x14ac:dyDescent="0.2">
      <c r="A74" s="104" t="str">
        <f t="array" ref="A74">IFERROR(INDEX('Annex 2 EHV charges'!$A$10:$A$10, MATCH(0, IF(('Annex 2 EHV charges'!$A$10:$A$10=""),1, COUNTIF(A$4:$A73, 'Annex 2 EHV charges'!$A$10:$A$10)), 0)),"")</f>
        <v/>
      </c>
      <c r="B74" s="105" t="str">
        <f>IF($A74="","",VLOOKUP($A74,'Annex 2 EHV charges'!$A:$P,2,0))</f>
        <v/>
      </c>
      <c r="C74" s="106" t="str">
        <f>IF($A74="","",VLOOKUP($A74,'Annex 2 EHV charges'!$A:$P,3,0))</f>
        <v/>
      </c>
      <c r="D74" s="107" t="str">
        <f>IF($A74="","",VLOOKUP($A74,'Annex 2 EHV charges'!$A:$P,7,0))</f>
        <v/>
      </c>
      <c r="E74" s="108" t="str">
        <f>IFERROR(IF(VLOOKUP($A74,'Annex 2 EHV charges'!$A:$P,9,FALSE)=0,"",VLOOKUP($A74,'Annex 2 EHV charges'!$A:$P,9,FALSE)),"")</f>
        <v/>
      </c>
      <c r="F74" s="109" t="str">
        <f>IFERROR(IF(VLOOKUP($A74,'Annex 2 EHV charges'!$A:$P,10,FALSE)=0,"",VLOOKUP($A74,'Annex 2 EHV charges'!$A:$P,10,FALSE)),"")</f>
        <v/>
      </c>
      <c r="G74" s="110" t="str">
        <f>IFERROR(IF(VLOOKUP($A74,'Annex 2 EHV charges'!$A:$P,11,FALSE)=0,"",VLOOKUP($A74,'Annex 2 EHV charges'!$A:$P,11,FALSE)),"")</f>
        <v/>
      </c>
      <c r="H74" s="110" t="str">
        <f>IFERROR(IF(VLOOKUP($A74,'Annex 2 EHV charges'!$A:$P,12,FALSE)=0,"",VLOOKUP($A74,'Annex 2 EHV charges'!$A:$P,12,FALSE)),"")</f>
        <v/>
      </c>
    </row>
    <row r="75" spans="1:8" x14ac:dyDescent="0.2">
      <c r="A75" s="104" t="str">
        <f t="array" ref="A75">IFERROR(INDEX('Annex 2 EHV charges'!$A$10:$A$10, MATCH(0, IF(('Annex 2 EHV charges'!$A$10:$A$10=""),1, COUNTIF(A$4:$A74, 'Annex 2 EHV charges'!$A$10:$A$10)), 0)),"")</f>
        <v/>
      </c>
      <c r="B75" s="105" t="str">
        <f>IF($A75="","",VLOOKUP($A75,'Annex 2 EHV charges'!$A:$P,2,0))</f>
        <v/>
      </c>
      <c r="C75" s="106" t="str">
        <f>IF($A75="","",VLOOKUP($A75,'Annex 2 EHV charges'!$A:$P,3,0))</f>
        <v/>
      </c>
      <c r="D75" s="107" t="str">
        <f>IF($A75="","",VLOOKUP($A75,'Annex 2 EHV charges'!$A:$P,7,0))</f>
        <v/>
      </c>
      <c r="E75" s="108" t="str">
        <f>IFERROR(IF(VLOOKUP($A75,'Annex 2 EHV charges'!$A:$P,9,FALSE)=0,"",VLOOKUP($A75,'Annex 2 EHV charges'!$A:$P,9,FALSE)),"")</f>
        <v/>
      </c>
      <c r="F75" s="109" t="str">
        <f>IFERROR(IF(VLOOKUP($A75,'Annex 2 EHV charges'!$A:$P,10,FALSE)=0,"",VLOOKUP($A75,'Annex 2 EHV charges'!$A:$P,10,FALSE)),"")</f>
        <v/>
      </c>
      <c r="G75" s="110" t="str">
        <f>IFERROR(IF(VLOOKUP($A75,'Annex 2 EHV charges'!$A:$P,11,FALSE)=0,"",VLOOKUP($A75,'Annex 2 EHV charges'!$A:$P,11,FALSE)),"")</f>
        <v/>
      </c>
      <c r="H75" s="110" t="str">
        <f>IFERROR(IF(VLOOKUP($A75,'Annex 2 EHV charges'!$A:$P,12,FALSE)=0,"",VLOOKUP($A75,'Annex 2 EHV charges'!$A:$P,12,FALSE)),"")</f>
        <v/>
      </c>
    </row>
    <row r="76" spans="1:8" x14ac:dyDescent="0.2">
      <c r="A76" s="104" t="str">
        <f t="array" ref="A76">IFERROR(INDEX('Annex 2 EHV charges'!$A$10:$A$10, MATCH(0, IF(('Annex 2 EHV charges'!$A$10:$A$10=""),1, COUNTIF(A$4:$A75, 'Annex 2 EHV charges'!$A$10:$A$10)), 0)),"")</f>
        <v/>
      </c>
      <c r="B76" s="105" t="str">
        <f>IF($A76="","",VLOOKUP($A76,'Annex 2 EHV charges'!$A:$P,2,0))</f>
        <v/>
      </c>
      <c r="C76" s="106" t="str">
        <f>IF($A76="","",VLOOKUP($A76,'Annex 2 EHV charges'!$A:$P,3,0))</f>
        <v/>
      </c>
      <c r="D76" s="107" t="str">
        <f>IF($A76="","",VLOOKUP($A76,'Annex 2 EHV charges'!$A:$P,7,0))</f>
        <v/>
      </c>
      <c r="E76" s="108" t="str">
        <f>IFERROR(IF(VLOOKUP($A76,'Annex 2 EHV charges'!$A:$P,9,FALSE)=0,"",VLOOKUP($A76,'Annex 2 EHV charges'!$A:$P,9,FALSE)),"")</f>
        <v/>
      </c>
      <c r="F76" s="109" t="str">
        <f>IFERROR(IF(VLOOKUP($A76,'Annex 2 EHV charges'!$A:$P,10,FALSE)=0,"",VLOOKUP($A76,'Annex 2 EHV charges'!$A:$P,10,FALSE)),"")</f>
        <v/>
      </c>
      <c r="G76" s="110" t="str">
        <f>IFERROR(IF(VLOOKUP($A76,'Annex 2 EHV charges'!$A:$P,11,FALSE)=0,"",VLOOKUP($A76,'Annex 2 EHV charges'!$A:$P,11,FALSE)),"")</f>
        <v/>
      </c>
      <c r="H76" s="110" t="str">
        <f>IFERROR(IF(VLOOKUP($A76,'Annex 2 EHV charges'!$A:$P,12,FALSE)=0,"",VLOOKUP($A76,'Annex 2 EHV charges'!$A:$P,12,FALSE)),"")</f>
        <v/>
      </c>
    </row>
    <row r="77" spans="1:8" x14ac:dyDescent="0.2">
      <c r="A77" s="104" t="str">
        <f t="array" ref="A77">IFERROR(INDEX('Annex 2 EHV charges'!$A$10:$A$10, MATCH(0, IF(('Annex 2 EHV charges'!$A$10:$A$10=""),1, COUNTIF(A$4:$A76, 'Annex 2 EHV charges'!$A$10:$A$10)), 0)),"")</f>
        <v/>
      </c>
      <c r="B77" s="105" t="str">
        <f>IF($A77="","",VLOOKUP($A77,'Annex 2 EHV charges'!$A:$P,2,0))</f>
        <v/>
      </c>
      <c r="C77" s="106" t="str">
        <f>IF($A77="","",VLOOKUP($A77,'Annex 2 EHV charges'!$A:$P,3,0))</f>
        <v/>
      </c>
      <c r="D77" s="107" t="str">
        <f>IF($A77="","",VLOOKUP($A77,'Annex 2 EHV charges'!$A:$P,7,0))</f>
        <v/>
      </c>
      <c r="E77" s="108" t="str">
        <f>IFERROR(IF(VLOOKUP($A77,'Annex 2 EHV charges'!$A:$P,9,FALSE)=0,"",VLOOKUP($A77,'Annex 2 EHV charges'!$A:$P,9,FALSE)),"")</f>
        <v/>
      </c>
      <c r="F77" s="109" t="str">
        <f>IFERROR(IF(VLOOKUP($A77,'Annex 2 EHV charges'!$A:$P,10,FALSE)=0,"",VLOOKUP($A77,'Annex 2 EHV charges'!$A:$P,10,FALSE)),"")</f>
        <v/>
      </c>
      <c r="G77" s="110" t="str">
        <f>IFERROR(IF(VLOOKUP($A77,'Annex 2 EHV charges'!$A:$P,11,FALSE)=0,"",VLOOKUP($A77,'Annex 2 EHV charges'!$A:$P,11,FALSE)),"")</f>
        <v/>
      </c>
      <c r="H77" s="110" t="str">
        <f>IFERROR(IF(VLOOKUP($A77,'Annex 2 EHV charges'!$A:$P,12,FALSE)=0,"",VLOOKUP($A77,'Annex 2 EHV charges'!$A:$P,12,FALSE)),"")</f>
        <v/>
      </c>
    </row>
    <row r="78" spans="1:8" x14ac:dyDescent="0.2">
      <c r="A78" s="104" t="str">
        <f t="array" ref="A78">IFERROR(INDEX('Annex 2 EHV charges'!$A$10:$A$10, MATCH(0, IF(('Annex 2 EHV charges'!$A$10:$A$10=""),1, COUNTIF(A$4:$A77, 'Annex 2 EHV charges'!$A$10:$A$10)), 0)),"")</f>
        <v/>
      </c>
      <c r="B78" s="105" t="str">
        <f>IF($A78="","",VLOOKUP($A78,'Annex 2 EHV charges'!$A:$P,2,0))</f>
        <v/>
      </c>
      <c r="C78" s="106" t="str">
        <f>IF($A78="","",VLOOKUP($A78,'Annex 2 EHV charges'!$A:$P,3,0))</f>
        <v/>
      </c>
      <c r="D78" s="107" t="str">
        <f>IF($A78="","",VLOOKUP($A78,'Annex 2 EHV charges'!$A:$P,7,0))</f>
        <v/>
      </c>
      <c r="E78" s="108" t="str">
        <f>IFERROR(IF(VLOOKUP($A78,'Annex 2 EHV charges'!$A:$P,9,FALSE)=0,"",VLOOKUP($A78,'Annex 2 EHV charges'!$A:$P,9,FALSE)),"")</f>
        <v/>
      </c>
      <c r="F78" s="109" t="str">
        <f>IFERROR(IF(VLOOKUP($A78,'Annex 2 EHV charges'!$A:$P,10,FALSE)=0,"",VLOOKUP($A78,'Annex 2 EHV charges'!$A:$P,10,FALSE)),"")</f>
        <v/>
      </c>
      <c r="G78" s="110" t="str">
        <f>IFERROR(IF(VLOOKUP($A78,'Annex 2 EHV charges'!$A:$P,11,FALSE)=0,"",VLOOKUP($A78,'Annex 2 EHV charges'!$A:$P,11,FALSE)),"")</f>
        <v/>
      </c>
      <c r="H78" s="110" t="str">
        <f>IFERROR(IF(VLOOKUP($A78,'Annex 2 EHV charges'!$A:$P,12,FALSE)=0,"",VLOOKUP($A78,'Annex 2 EHV charges'!$A:$P,12,FALSE)),"")</f>
        <v/>
      </c>
    </row>
    <row r="79" spans="1:8" x14ac:dyDescent="0.2">
      <c r="A79" s="104" t="str">
        <f t="array" ref="A79">IFERROR(INDEX('Annex 2 EHV charges'!$A$10:$A$10, MATCH(0, IF(('Annex 2 EHV charges'!$A$10:$A$10=""),1, COUNTIF(A$4:$A78, 'Annex 2 EHV charges'!$A$10:$A$10)), 0)),"")</f>
        <v/>
      </c>
      <c r="B79" s="105" t="str">
        <f>IF($A79="","",VLOOKUP($A79,'Annex 2 EHV charges'!$A:$P,2,0))</f>
        <v/>
      </c>
      <c r="C79" s="106" t="str">
        <f>IF($A79="","",VLOOKUP($A79,'Annex 2 EHV charges'!$A:$P,3,0))</f>
        <v/>
      </c>
      <c r="D79" s="107" t="str">
        <f>IF($A79="","",VLOOKUP($A79,'Annex 2 EHV charges'!$A:$P,7,0))</f>
        <v/>
      </c>
      <c r="E79" s="108" t="str">
        <f>IFERROR(IF(VLOOKUP($A79,'Annex 2 EHV charges'!$A:$P,9,FALSE)=0,"",VLOOKUP($A79,'Annex 2 EHV charges'!$A:$P,9,FALSE)),"")</f>
        <v/>
      </c>
      <c r="F79" s="109" t="str">
        <f>IFERROR(IF(VLOOKUP($A79,'Annex 2 EHV charges'!$A:$P,10,FALSE)=0,"",VLOOKUP($A79,'Annex 2 EHV charges'!$A:$P,10,FALSE)),"")</f>
        <v/>
      </c>
      <c r="G79" s="110" t="str">
        <f>IFERROR(IF(VLOOKUP($A79,'Annex 2 EHV charges'!$A:$P,11,FALSE)=0,"",VLOOKUP($A79,'Annex 2 EHV charges'!$A:$P,11,FALSE)),"")</f>
        <v/>
      </c>
      <c r="H79" s="110" t="str">
        <f>IFERROR(IF(VLOOKUP($A79,'Annex 2 EHV charges'!$A:$P,12,FALSE)=0,"",VLOOKUP($A79,'Annex 2 EHV charges'!$A:$P,12,FALSE)),"")</f>
        <v/>
      </c>
    </row>
    <row r="80" spans="1:8" x14ac:dyDescent="0.2">
      <c r="A80" s="104" t="str">
        <f t="array" ref="A80">IFERROR(INDEX('Annex 2 EHV charges'!$A$10:$A$10, MATCH(0, IF(('Annex 2 EHV charges'!$A$10:$A$10=""),1, COUNTIF(A$4:$A79, 'Annex 2 EHV charges'!$A$10:$A$10)), 0)),"")</f>
        <v/>
      </c>
      <c r="B80" s="105" t="str">
        <f>IF($A80="","",VLOOKUP($A80,'Annex 2 EHV charges'!$A:$P,2,0))</f>
        <v/>
      </c>
      <c r="C80" s="106" t="str">
        <f>IF($A80="","",VLOOKUP($A80,'Annex 2 EHV charges'!$A:$P,3,0))</f>
        <v/>
      </c>
      <c r="D80" s="107" t="str">
        <f>IF($A80="","",VLOOKUP($A80,'Annex 2 EHV charges'!$A:$P,7,0))</f>
        <v/>
      </c>
      <c r="E80" s="108" t="str">
        <f>IFERROR(IF(VLOOKUP($A80,'Annex 2 EHV charges'!$A:$P,9,FALSE)=0,"",VLOOKUP($A80,'Annex 2 EHV charges'!$A:$P,9,FALSE)),"")</f>
        <v/>
      </c>
      <c r="F80" s="109" t="str">
        <f>IFERROR(IF(VLOOKUP($A80,'Annex 2 EHV charges'!$A:$P,10,FALSE)=0,"",VLOOKUP($A80,'Annex 2 EHV charges'!$A:$P,10,FALSE)),"")</f>
        <v/>
      </c>
      <c r="G80" s="110" t="str">
        <f>IFERROR(IF(VLOOKUP($A80,'Annex 2 EHV charges'!$A:$P,11,FALSE)=0,"",VLOOKUP($A80,'Annex 2 EHV charges'!$A:$P,11,FALSE)),"")</f>
        <v/>
      </c>
      <c r="H80" s="110" t="str">
        <f>IFERROR(IF(VLOOKUP($A80,'Annex 2 EHV charges'!$A:$P,12,FALSE)=0,"",VLOOKUP($A80,'Annex 2 EHV charges'!$A:$P,12,FALSE)),"")</f>
        <v/>
      </c>
    </row>
    <row r="81" spans="1:8" x14ac:dyDescent="0.2">
      <c r="A81" s="104" t="str">
        <f t="array" ref="A81">IFERROR(INDEX('Annex 2 EHV charges'!$A$10:$A$10, MATCH(0, IF(('Annex 2 EHV charges'!$A$10:$A$10=""),1, COUNTIF(A$4:$A80, 'Annex 2 EHV charges'!$A$10:$A$10)), 0)),"")</f>
        <v/>
      </c>
      <c r="B81" s="105" t="str">
        <f>IF($A81="","",VLOOKUP($A81,'Annex 2 EHV charges'!$A:$P,2,0))</f>
        <v/>
      </c>
      <c r="C81" s="106" t="str">
        <f>IF($A81="","",VLOOKUP($A81,'Annex 2 EHV charges'!$A:$P,3,0))</f>
        <v/>
      </c>
      <c r="D81" s="107" t="str">
        <f>IF($A81="","",VLOOKUP($A81,'Annex 2 EHV charges'!$A:$P,7,0))</f>
        <v/>
      </c>
      <c r="E81" s="108" t="str">
        <f>IFERROR(IF(VLOOKUP($A81,'Annex 2 EHV charges'!$A:$P,9,FALSE)=0,"",VLOOKUP($A81,'Annex 2 EHV charges'!$A:$P,9,FALSE)),"")</f>
        <v/>
      </c>
      <c r="F81" s="109" t="str">
        <f>IFERROR(IF(VLOOKUP($A81,'Annex 2 EHV charges'!$A:$P,10,FALSE)=0,"",VLOOKUP($A81,'Annex 2 EHV charges'!$A:$P,10,FALSE)),"")</f>
        <v/>
      </c>
      <c r="G81" s="110" t="str">
        <f>IFERROR(IF(VLOOKUP($A81,'Annex 2 EHV charges'!$A:$P,11,FALSE)=0,"",VLOOKUP($A81,'Annex 2 EHV charges'!$A:$P,11,FALSE)),"")</f>
        <v/>
      </c>
      <c r="H81" s="110" t="str">
        <f>IFERROR(IF(VLOOKUP($A81,'Annex 2 EHV charges'!$A:$P,12,FALSE)=0,"",VLOOKUP($A81,'Annex 2 EHV charges'!$A:$P,12,FALSE)),"")</f>
        <v/>
      </c>
    </row>
    <row r="82" spans="1:8" x14ac:dyDescent="0.2">
      <c r="A82" s="104" t="str">
        <f t="array" ref="A82">IFERROR(INDEX('Annex 2 EHV charges'!$A$10:$A$10, MATCH(0, IF(('Annex 2 EHV charges'!$A$10:$A$10=""),1, COUNTIF(A$4:$A81, 'Annex 2 EHV charges'!$A$10:$A$10)), 0)),"")</f>
        <v/>
      </c>
      <c r="B82" s="105" t="str">
        <f>IF($A82="","",VLOOKUP($A82,'Annex 2 EHV charges'!$A:$P,2,0))</f>
        <v/>
      </c>
      <c r="C82" s="106" t="str">
        <f>IF($A82="","",VLOOKUP($A82,'Annex 2 EHV charges'!$A:$P,3,0))</f>
        <v/>
      </c>
      <c r="D82" s="107" t="str">
        <f>IF($A82="","",VLOOKUP($A82,'Annex 2 EHV charges'!$A:$P,7,0))</f>
        <v/>
      </c>
      <c r="E82" s="108" t="str">
        <f>IFERROR(IF(VLOOKUP($A82,'Annex 2 EHV charges'!$A:$P,9,FALSE)=0,"",VLOOKUP($A82,'Annex 2 EHV charges'!$A:$P,9,FALSE)),"")</f>
        <v/>
      </c>
      <c r="F82" s="109" t="str">
        <f>IFERROR(IF(VLOOKUP($A82,'Annex 2 EHV charges'!$A:$P,10,FALSE)=0,"",VLOOKUP($A82,'Annex 2 EHV charges'!$A:$P,10,FALSE)),"")</f>
        <v/>
      </c>
      <c r="G82" s="110" t="str">
        <f>IFERROR(IF(VLOOKUP($A82,'Annex 2 EHV charges'!$A:$P,11,FALSE)=0,"",VLOOKUP($A82,'Annex 2 EHV charges'!$A:$P,11,FALSE)),"")</f>
        <v/>
      </c>
      <c r="H82" s="110" t="str">
        <f>IFERROR(IF(VLOOKUP($A82,'Annex 2 EHV charges'!$A:$P,12,FALSE)=0,"",VLOOKUP($A82,'Annex 2 EHV charges'!$A:$P,12,FALSE)),"")</f>
        <v/>
      </c>
    </row>
    <row r="83" spans="1:8" x14ac:dyDescent="0.2">
      <c r="A83" s="104" t="str">
        <f t="array" ref="A83">IFERROR(INDEX('Annex 2 EHV charges'!$A$10:$A$10, MATCH(0, IF(('Annex 2 EHV charges'!$A$10:$A$10=""),1, COUNTIF(A$4:$A82, 'Annex 2 EHV charges'!$A$10:$A$10)), 0)),"")</f>
        <v/>
      </c>
      <c r="B83" s="105" t="str">
        <f>IF($A83="","",VLOOKUP($A83,'Annex 2 EHV charges'!$A:$P,2,0))</f>
        <v/>
      </c>
      <c r="C83" s="106" t="str">
        <f>IF($A83="","",VLOOKUP($A83,'Annex 2 EHV charges'!$A:$P,3,0))</f>
        <v/>
      </c>
      <c r="D83" s="107" t="str">
        <f>IF($A83="","",VLOOKUP($A83,'Annex 2 EHV charges'!$A:$P,7,0))</f>
        <v/>
      </c>
      <c r="E83" s="108" t="str">
        <f>IFERROR(IF(VLOOKUP($A83,'Annex 2 EHV charges'!$A:$P,9,FALSE)=0,"",VLOOKUP($A83,'Annex 2 EHV charges'!$A:$P,9,FALSE)),"")</f>
        <v/>
      </c>
      <c r="F83" s="109" t="str">
        <f>IFERROR(IF(VLOOKUP($A83,'Annex 2 EHV charges'!$A:$P,10,FALSE)=0,"",VLOOKUP($A83,'Annex 2 EHV charges'!$A:$P,10,FALSE)),"")</f>
        <v/>
      </c>
      <c r="G83" s="110" t="str">
        <f>IFERROR(IF(VLOOKUP($A83,'Annex 2 EHV charges'!$A:$P,11,FALSE)=0,"",VLOOKUP($A83,'Annex 2 EHV charges'!$A:$P,11,FALSE)),"")</f>
        <v/>
      </c>
      <c r="H83" s="110" t="str">
        <f>IFERROR(IF(VLOOKUP($A83,'Annex 2 EHV charges'!$A:$P,12,FALSE)=0,"",VLOOKUP($A83,'Annex 2 EHV charges'!$A:$P,12,FALSE)),"")</f>
        <v/>
      </c>
    </row>
    <row r="84" spans="1:8" x14ac:dyDescent="0.2">
      <c r="A84" s="104" t="str">
        <f t="array" ref="A84">IFERROR(INDEX('Annex 2 EHV charges'!$A$10:$A$10, MATCH(0, IF(('Annex 2 EHV charges'!$A$10:$A$10=""),1, COUNTIF(A$4:$A83, 'Annex 2 EHV charges'!$A$10:$A$10)), 0)),"")</f>
        <v/>
      </c>
      <c r="B84" s="105" t="str">
        <f>IF($A84="","",VLOOKUP($A84,'Annex 2 EHV charges'!$A:$P,2,0))</f>
        <v/>
      </c>
      <c r="C84" s="106" t="str">
        <f>IF($A84="","",VLOOKUP($A84,'Annex 2 EHV charges'!$A:$P,3,0))</f>
        <v/>
      </c>
      <c r="D84" s="107" t="str">
        <f>IF($A84="","",VLOOKUP($A84,'Annex 2 EHV charges'!$A:$P,7,0))</f>
        <v/>
      </c>
      <c r="E84" s="108" t="str">
        <f>IFERROR(IF(VLOOKUP($A84,'Annex 2 EHV charges'!$A:$P,9,FALSE)=0,"",VLOOKUP($A84,'Annex 2 EHV charges'!$A:$P,9,FALSE)),"")</f>
        <v/>
      </c>
      <c r="F84" s="109" t="str">
        <f>IFERROR(IF(VLOOKUP($A84,'Annex 2 EHV charges'!$A:$P,10,FALSE)=0,"",VLOOKUP($A84,'Annex 2 EHV charges'!$A:$P,10,FALSE)),"")</f>
        <v/>
      </c>
      <c r="G84" s="110" t="str">
        <f>IFERROR(IF(VLOOKUP($A84,'Annex 2 EHV charges'!$A:$P,11,FALSE)=0,"",VLOOKUP($A84,'Annex 2 EHV charges'!$A:$P,11,FALSE)),"")</f>
        <v/>
      </c>
      <c r="H84" s="110" t="str">
        <f>IFERROR(IF(VLOOKUP($A84,'Annex 2 EHV charges'!$A:$P,12,FALSE)=0,"",VLOOKUP($A84,'Annex 2 EHV charges'!$A:$P,12,FALSE)),"")</f>
        <v/>
      </c>
    </row>
    <row r="85" spans="1:8" x14ac:dyDescent="0.2">
      <c r="A85" s="104" t="str">
        <f t="array" ref="A85">IFERROR(INDEX('Annex 2 EHV charges'!$A$10:$A$10, MATCH(0, IF(('Annex 2 EHV charges'!$A$10:$A$10=""),1, COUNTIF(A$4:$A84, 'Annex 2 EHV charges'!$A$10:$A$10)), 0)),"")</f>
        <v/>
      </c>
      <c r="B85" s="105" t="str">
        <f>IF($A85="","",VLOOKUP($A85,'Annex 2 EHV charges'!$A:$P,2,0))</f>
        <v/>
      </c>
      <c r="C85" s="106" t="str">
        <f>IF($A85="","",VLOOKUP($A85,'Annex 2 EHV charges'!$A:$P,3,0))</f>
        <v/>
      </c>
      <c r="D85" s="107" t="str">
        <f>IF($A85="","",VLOOKUP($A85,'Annex 2 EHV charges'!$A:$P,7,0))</f>
        <v/>
      </c>
      <c r="E85" s="108" t="str">
        <f>IFERROR(IF(VLOOKUP($A85,'Annex 2 EHV charges'!$A:$P,9,FALSE)=0,"",VLOOKUP($A85,'Annex 2 EHV charges'!$A:$P,9,FALSE)),"")</f>
        <v/>
      </c>
      <c r="F85" s="109" t="str">
        <f>IFERROR(IF(VLOOKUP($A85,'Annex 2 EHV charges'!$A:$P,10,FALSE)=0,"",VLOOKUP($A85,'Annex 2 EHV charges'!$A:$P,10,FALSE)),"")</f>
        <v/>
      </c>
      <c r="G85" s="110" t="str">
        <f>IFERROR(IF(VLOOKUP($A85,'Annex 2 EHV charges'!$A:$P,11,FALSE)=0,"",VLOOKUP($A85,'Annex 2 EHV charges'!$A:$P,11,FALSE)),"")</f>
        <v/>
      </c>
      <c r="H85" s="110" t="str">
        <f>IFERROR(IF(VLOOKUP($A85,'Annex 2 EHV charges'!$A:$P,12,FALSE)=0,"",VLOOKUP($A85,'Annex 2 EHV charges'!$A:$P,12,FALSE)),"")</f>
        <v/>
      </c>
    </row>
    <row r="86" spans="1:8" x14ac:dyDescent="0.2">
      <c r="A86" s="104" t="str">
        <f t="array" ref="A86">IFERROR(INDEX('Annex 2 EHV charges'!$A$10:$A$10, MATCH(0, IF(('Annex 2 EHV charges'!$A$10:$A$10=""),1, COUNTIF(A$4:$A85, 'Annex 2 EHV charges'!$A$10:$A$10)), 0)),"")</f>
        <v/>
      </c>
      <c r="B86" s="105" t="str">
        <f>IF($A86="","",VLOOKUP($A86,'Annex 2 EHV charges'!$A:$P,2,0))</f>
        <v/>
      </c>
      <c r="C86" s="106" t="str">
        <f>IF($A86="","",VLOOKUP($A86,'Annex 2 EHV charges'!$A:$P,3,0))</f>
        <v/>
      </c>
      <c r="D86" s="107" t="str">
        <f>IF($A86="","",VLOOKUP($A86,'Annex 2 EHV charges'!$A:$P,7,0))</f>
        <v/>
      </c>
      <c r="E86" s="108" t="str">
        <f>IFERROR(IF(VLOOKUP($A86,'Annex 2 EHV charges'!$A:$P,9,FALSE)=0,"",VLOOKUP($A86,'Annex 2 EHV charges'!$A:$P,9,FALSE)),"")</f>
        <v/>
      </c>
      <c r="F86" s="109" t="str">
        <f>IFERROR(IF(VLOOKUP($A86,'Annex 2 EHV charges'!$A:$P,10,FALSE)=0,"",VLOOKUP($A86,'Annex 2 EHV charges'!$A:$P,10,FALSE)),"")</f>
        <v/>
      </c>
      <c r="G86" s="110" t="str">
        <f>IFERROR(IF(VLOOKUP($A86,'Annex 2 EHV charges'!$A:$P,11,FALSE)=0,"",VLOOKUP($A86,'Annex 2 EHV charges'!$A:$P,11,FALSE)),"")</f>
        <v/>
      </c>
      <c r="H86" s="110" t="str">
        <f>IFERROR(IF(VLOOKUP($A86,'Annex 2 EHV charges'!$A:$P,12,FALSE)=0,"",VLOOKUP($A86,'Annex 2 EHV charges'!$A:$P,12,FALSE)),"")</f>
        <v/>
      </c>
    </row>
    <row r="87" spans="1:8" x14ac:dyDescent="0.2">
      <c r="A87" s="104" t="str">
        <f t="array" ref="A87">IFERROR(INDEX('Annex 2 EHV charges'!$A$10:$A$10, MATCH(0, IF(('Annex 2 EHV charges'!$A$10:$A$10=""),1, COUNTIF(A$4:$A86, 'Annex 2 EHV charges'!$A$10:$A$10)), 0)),"")</f>
        <v/>
      </c>
      <c r="B87" s="105" t="str">
        <f>IF($A87="","",VLOOKUP($A87,'Annex 2 EHV charges'!$A:$P,2,0))</f>
        <v/>
      </c>
      <c r="C87" s="106" t="str">
        <f>IF($A87="","",VLOOKUP($A87,'Annex 2 EHV charges'!$A:$P,3,0))</f>
        <v/>
      </c>
      <c r="D87" s="107" t="str">
        <f>IF($A87="","",VLOOKUP($A87,'Annex 2 EHV charges'!$A:$P,7,0))</f>
        <v/>
      </c>
      <c r="E87" s="108" t="str">
        <f>IFERROR(IF(VLOOKUP($A87,'Annex 2 EHV charges'!$A:$P,9,FALSE)=0,"",VLOOKUP($A87,'Annex 2 EHV charges'!$A:$P,9,FALSE)),"")</f>
        <v/>
      </c>
      <c r="F87" s="109" t="str">
        <f>IFERROR(IF(VLOOKUP($A87,'Annex 2 EHV charges'!$A:$P,10,FALSE)=0,"",VLOOKUP($A87,'Annex 2 EHV charges'!$A:$P,10,FALSE)),"")</f>
        <v/>
      </c>
      <c r="G87" s="110" t="str">
        <f>IFERROR(IF(VLOOKUP($A87,'Annex 2 EHV charges'!$A:$P,11,FALSE)=0,"",VLOOKUP($A87,'Annex 2 EHV charges'!$A:$P,11,FALSE)),"")</f>
        <v/>
      </c>
      <c r="H87" s="110" t="str">
        <f>IFERROR(IF(VLOOKUP($A87,'Annex 2 EHV charges'!$A:$P,12,FALSE)=0,"",VLOOKUP($A87,'Annex 2 EHV charges'!$A:$P,12,FALSE)),"")</f>
        <v/>
      </c>
    </row>
    <row r="88" spans="1:8" x14ac:dyDescent="0.2">
      <c r="A88" s="104" t="str">
        <f t="array" ref="A88">IFERROR(INDEX('Annex 2 EHV charges'!$A$10:$A$10, MATCH(0, IF(('Annex 2 EHV charges'!$A$10:$A$10=""),1, COUNTIF(A$4:$A87, 'Annex 2 EHV charges'!$A$10:$A$10)), 0)),"")</f>
        <v/>
      </c>
      <c r="B88" s="105" t="str">
        <f>IF($A88="","",VLOOKUP($A88,'Annex 2 EHV charges'!$A:$P,2,0))</f>
        <v/>
      </c>
      <c r="C88" s="106" t="str">
        <f>IF($A88="","",VLOOKUP($A88,'Annex 2 EHV charges'!$A:$P,3,0))</f>
        <v/>
      </c>
      <c r="D88" s="107" t="str">
        <f>IF($A88="","",VLOOKUP($A88,'Annex 2 EHV charges'!$A:$P,7,0))</f>
        <v/>
      </c>
      <c r="E88" s="108" t="str">
        <f>IFERROR(IF(VLOOKUP($A88,'Annex 2 EHV charges'!$A:$P,9,FALSE)=0,"",VLOOKUP($A88,'Annex 2 EHV charges'!$A:$P,9,FALSE)),"")</f>
        <v/>
      </c>
      <c r="F88" s="109" t="str">
        <f>IFERROR(IF(VLOOKUP($A88,'Annex 2 EHV charges'!$A:$P,10,FALSE)=0,"",VLOOKUP($A88,'Annex 2 EHV charges'!$A:$P,10,FALSE)),"")</f>
        <v/>
      </c>
      <c r="G88" s="110" t="str">
        <f>IFERROR(IF(VLOOKUP($A88,'Annex 2 EHV charges'!$A:$P,11,FALSE)=0,"",VLOOKUP($A88,'Annex 2 EHV charges'!$A:$P,11,FALSE)),"")</f>
        <v/>
      </c>
      <c r="H88" s="110" t="str">
        <f>IFERROR(IF(VLOOKUP($A88,'Annex 2 EHV charges'!$A:$P,12,FALSE)=0,"",VLOOKUP($A88,'Annex 2 EHV charges'!$A:$P,12,FALSE)),"")</f>
        <v/>
      </c>
    </row>
    <row r="89" spans="1:8" x14ac:dyDescent="0.2">
      <c r="A89" s="104" t="str">
        <f t="array" ref="A89">IFERROR(INDEX('Annex 2 EHV charges'!$A$10:$A$10, MATCH(0, IF(('Annex 2 EHV charges'!$A$10:$A$10=""),1, COUNTIF(A$4:$A88, 'Annex 2 EHV charges'!$A$10:$A$10)), 0)),"")</f>
        <v/>
      </c>
      <c r="B89" s="105" t="str">
        <f>IF($A89="","",VLOOKUP($A89,'Annex 2 EHV charges'!$A:$P,2,0))</f>
        <v/>
      </c>
      <c r="C89" s="106" t="str">
        <f>IF($A89="","",VLOOKUP($A89,'Annex 2 EHV charges'!$A:$P,3,0))</f>
        <v/>
      </c>
      <c r="D89" s="107" t="str">
        <f>IF($A89="","",VLOOKUP($A89,'Annex 2 EHV charges'!$A:$P,7,0))</f>
        <v/>
      </c>
      <c r="E89" s="108" t="str">
        <f>IFERROR(IF(VLOOKUP($A89,'Annex 2 EHV charges'!$A:$P,9,FALSE)=0,"",VLOOKUP($A89,'Annex 2 EHV charges'!$A:$P,9,FALSE)),"")</f>
        <v/>
      </c>
      <c r="F89" s="109" t="str">
        <f>IFERROR(IF(VLOOKUP($A89,'Annex 2 EHV charges'!$A:$P,10,FALSE)=0,"",VLOOKUP($A89,'Annex 2 EHV charges'!$A:$P,10,FALSE)),"")</f>
        <v/>
      </c>
      <c r="G89" s="110" t="str">
        <f>IFERROR(IF(VLOOKUP($A89,'Annex 2 EHV charges'!$A:$P,11,FALSE)=0,"",VLOOKUP($A89,'Annex 2 EHV charges'!$A:$P,11,FALSE)),"")</f>
        <v/>
      </c>
      <c r="H89" s="110" t="str">
        <f>IFERROR(IF(VLOOKUP($A89,'Annex 2 EHV charges'!$A:$P,12,FALSE)=0,"",VLOOKUP($A89,'Annex 2 EHV charges'!$A:$P,12,FALSE)),"")</f>
        <v/>
      </c>
    </row>
    <row r="90" spans="1:8" x14ac:dyDescent="0.2">
      <c r="A90" s="104" t="str">
        <f t="array" ref="A90">IFERROR(INDEX('Annex 2 EHV charges'!$A$10:$A$10, MATCH(0, IF(('Annex 2 EHV charges'!$A$10:$A$10=""),1, COUNTIF(A$4:$A89, 'Annex 2 EHV charges'!$A$10:$A$10)), 0)),"")</f>
        <v/>
      </c>
      <c r="B90" s="105" t="str">
        <f>IF($A90="","",VLOOKUP($A90,'Annex 2 EHV charges'!$A:$P,2,0))</f>
        <v/>
      </c>
      <c r="C90" s="106" t="str">
        <f>IF($A90="","",VLOOKUP($A90,'Annex 2 EHV charges'!$A:$P,3,0))</f>
        <v/>
      </c>
      <c r="D90" s="107" t="str">
        <f>IF($A90="","",VLOOKUP($A90,'Annex 2 EHV charges'!$A:$P,7,0))</f>
        <v/>
      </c>
      <c r="E90" s="108" t="str">
        <f>IFERROR(IF(VLOOKUP($A90,'Annex 2 EHV charges'!$A:$P,9,FALSE)=0,"",VLOOKUP($A90,'Annex 2 EHV charges'!$A:$P,9,FALSE)),"")</f>
        <v/>
      </c>
      <c r="F90" s="109" t="str">
        <f>IFERROR(IF(VLOOKUP($A90,'Annex 2 EHV charges'!$A:$P,10,FALSE)=0,"",VLOOKUP($A90,'Annex 2 EHV charges'!$A:$P,10,FALSE)),"")</f>
        <v/>
      </c>
      <c r="G90" s="110" t="str">
        <f>IFERROR(IF(VLOOKUP($A90,'Annex 2 EHV charges'!$A:$P,11,FALSE)=0,"",VLOOKUP($A90,'Annex 2 EHV charges'!$A:$P,11,FALSE)),"")</f>
        <v/>
      </c>
      <c r="H90" s="110" t="str">
        <f>IFERROR(IF(VLOOKUP($A90,'Annex 2 EHV charges'!$A:$P,12,FALSE)=0,"",VLOOKUP($A90,'Annex 2 EHV charges'!$A:$P,12,FALSE)),"")</f>
        <v/>
      </c>
    </row>
    <row r="91" spans="1:8" x14ac:dyDescent="0.2">
      <c r="A91" s="104" t="str">
        <f t="array" ref="A91">IFERROR(INDEX('Annex 2 EHV charges'!$A$10:$A$10, MATCH(0, IF(('Annex 2 EHV charges'!$A$10:$A$10=""),1, COUNTIF(A$4:$A90, 'Annex 2 EHV charges'!$A$10:$A$10)), 0)),"")</f>
        <v/>
      </c>
      <c r="B91" s="105" t="str">
        <f>IF($A91="","",VLOOKUP($A91,'Annex 2 EHV charges'!$A:$P,2,0))</f>
        <v/>
      </c>
      <c r="C91" s="106" t="str">
        <f>IF($A91="","",VLOOKUP($A91,'Annex 2 EHV charges'!$A:$P,3,0))</f>
        <v/>
      </c>
      <c r="D91" s="107" t="str">
        <f>IF($A91="","",VLOOKUP($A91,'Annex 2 EHV charges'!$A:$P,7,0))</f>
        <v/>
      </c>
      <c r="E91" s="108" t="str">
        <f>IFERROR(IF(VLOOKUP($A91,'Annex 2 EHV charges'!$A:$P,9,FALSE)=0,"",VLOOKUP($A91,'Annex 2 EHV charges'!$A:$P,9,FALSE)),"")</f>
        <v/>
      </c>
      <c r="F91" s="109" t="str">
        <f>IFERROR(IF(VLOOKUP($A91,'Annex 2 EHV charges'!$A:$P,10,FALSE)=0,"",VLOOKUP($A91,'Annex 2 EHV charges'!$A:$P,10,FALSE)),"")</f>
        <v/>
      </c>
      <c r="G91" s="110" t="str">
        <f>IFERROR(IF(VLOOKUP($A91,'Annex 2 EHV charges'!$A:$P,11,FALSE)=0,"",VLOOKUP($A91,'Annex 2 EHV charges'!$A:$P,11,FALSE)),"")</f>
        <v/>
      </c>
      <c r="H91" s="110" t="str">
        <f>IFERROR(IF(VLOOKUP($A91,'Annex 2 EHV charges'!$A:$P,12,FALSE)=0,"",VLOOKUP($A91,'Annex 2 EHV charges'!$A:$P,12,FALSE)),"")</f>
        <v/>
      </c>
    </row>
    <row r="92" spans="1:8" x14ac:dyDescent="0.2">
      <c r="A92" s="104" t="str">
        <f t="array" ref="A92">IFERROR(INDEX('Annex 2 EHV charges'!$A$10:$A$10, MATCH(0, IF(('Annex 2 EHV charges'!$A$10:$A$10=""),1, COUNTIF(A$4:$A91, 'Annex 2 EHV charges'!$A$10:$A$10)), 0)),"")</f>
        <v/>
      </c>
      <c r="B92" s="105" t="str">
        <f>IF($A92="","",VLOOKUP($A92,'Annex 2 EHV charges'!$A:$P,2,0))</f>
        <v/>
      </c>
      <c r="C92" s="106" t="str">
        <f>IF($A92="","",VLOOKUP($A92,'Annex 2 EHV charges'!$A:$P,3,0))</f>
        <v/>
      </c>
      <c r="D92" s="107" t="str">
        <f>IF($A92="","",VLOOKUP($A92,'Annex 2 EHV charges'!$A:$P,7,0))</f>
        <v/>
      </c>
      <c r="E92" s="108" t="str">
        <f>IFERROR(IF(VLOOKUP($A92,'Annex 2 EHV charges'!$A:$P,9,FALSE)=0,"",VLOOKUP($A92,'Annex 2 EHV charges'!$A:$P,9,FALSE)),"")</f>
        <v/>
      </c>
      <c r="F92" s="109" t="str">
        <f>IFERROR(IF(VLOOKUP($A92,'Annex 2 EHV charges'!$A:$P,10,FALSE)=0,"",VLOOKUP($A92,'Annex 2 EHV charges'!$A:$P,10,FALSE)),"")</f>
        <v/>
      </c>
      <c r="G92" s="110" t="str">
        <f>IFERROR(IF(VLOOKUP($A92,'Annex 2 EHV charges'!$A:$P,11,FALSE)=0,"",VLOOKUP($A92,'Annex 2 EHV charges'!$A:$P,11,FALSE)),"")</f>
        <v/>
      </c>
      <c r="H92" s="110" t="str">
        <f>IFERROR(IF(VLOOKUP($A92,'Annex 2 EHV charges'!$A:$P,12,FALSE)=0,"",VLOOKUP($A92,'Annex 2 EHV charges'!$A:$P,12,FALSE)),"")</f>
        <v/>
      </c>
    </row>
    <row r="93" spans="1:8" x14ac:dyDescent="0.2">
      <c r="A93" s="104" t="str">
        <f t="array" ref="A93">IFERROR(INDEX('Annex 2 EHV charges'!$A$10:$A$10, MATCH(0, IF(('Annex 2 EHV charges'!$A$10:$A$10=""),1, COUNTIF(A$4:$A92, 'Annex 2 EHV charges'!$A$10:$A$10)), 0)),"")</f>
        <v/>
      </c>
      <c r="B93" s="105" t="str">
        <f>IF($A93="","",VLOOKUP($A93,'Annex 2 EHV charges'!$A:$P,2,0))</f>
        <v/>
      </c>
      <c r="C93" s="106" t="str">
        <f>IF($A93="","",VLOOKUP($A93,'Annex 2 EHV charges'!$A:$P,3,0))</f>
        <v/>
      </c>
      <c r="D93" s="107" t="str">
        <f>IF($A93="","",VLOOKUP($A93,'Annex 2 EHV charges'!$A:$P,7,0))</f>
        <v/>
      </c>
      <c r="E93" s="108" t="str">
        <f>IFERROR(IF(VLOOKUP($A93,'Annex 2 EHV charges'!$A:$P,9,FALSE)=0,"",VLOOKUP($A93,'Annex 2 EHV charges'!$A:$P,9,FALSE)),"")</f>
        <v/>
      </c>
      <c r="F93" s="109" t="str">
        <f>IFERROR(IF(VLOOKUP($A93,'Annex 2 EHV charges'!$A:$P,10,FALSE)=0,"",VLOOKUP($A93,'Annex 2 EHV charges'!$A:$P,10,FALSE)),"")</f>
        <v/>
      </c>
      <c r="G93" s="110" t="str">
        <f>IFERROR(IF(VLOOKUP($A93,'Annex 2 EHV charges'!$A:$P,11,FALSE)=0,"",VLOOKUP($A93,'Annex 2 EHV charges'!$A:$P,11,FALSE)),"")</f>
        <v/>
      </c>
      <c r="H93" s="110" t="str">
        <f>IFERROR(IF(VLOOKUP($A93,'Annex 2 EHV charges'!$A:$P,12,FALSE)=0,"",VLOOKUP($A93,'Annex 2 EHV charges'!$A:$P,12,FALSE)),"")</f>
        <v/>
      </c>
    </row>
    <row r="94" spans="1:8" x14ac:dyDescent="0.2">
      <c r="A94" s="104" t="str">
        <f t="array" ref="A94">IFERROR(INDEX('Annex 2 EHV charges'!$A$10:$A$10, MATCH(0, IF(('Annex 2 EHV charges'!$A$10:$A$10=""),1, COUNTIF(A$4:$A93, 'Annex 2 EHV charges'!$A$10:$A$10)), 0)),"")</f>
        <v/>
      </c>
      <c r="B94" s="105" t="str">
        <f>IF($A94="","",VLOOKUP($A94,'Annex 2 EHV charges'!$A:$P,2,0))</f>
        <v/>
      </c>
      <c r="C94" s="106" t="str">
        <f>IF($A94="","",VLOOKUP($A94,'Annex 2 EHV charges'!$A:$P,3,0))</f>
        <v/>
      </c>
      <c r="D94" s="107" t="str">
        <f>IF($A94="","",VLOOKUP($A94,'Annex 2 EHV charges'!$A:$P,7,0))</f>
        <v/>
      </c>
      <c r="E94" s="108" t="str">
        <f>IFERROR(IF(VLOOKUP($A94,'Annex 2 EHV charges'!$A:$P,9,FALSE)=0,"",VLOOKUP($A94,'Annex 2 EHV charges'!$A:$P,9,FALSE)),"")</f>
        <v/>
      </c>
      <c r="F94" s="109" t="str">
        <f>IFERROR(IF(VLOOKUP($A94,'Annex 2 EHV charges'!$A:$P,10,FALSE)=0,"",VLOOKUP($A94,'Annex 2 EHV charges'!$A:$P,10,FALSE)),"")</f>
        <v/>
      </c>
      <c r="G94" s="110" t="str">
        <f>IFERROR(IF(VLOOKUP($A94,'Annex 2 EHV charges'!$A:$P,11,FALSE)=0,"",VLOOKUP($A94,'Annex 2 EHV charges'!$A:$P,11,FALSE)),"")</f>
        <v/>
      </c>
      <c r="H94" s="110" t="str">
        <f>IFERROR(IF(VLOOKUP($A94,'Annex 2 EHV charges'!$A:$P,12,FALSE)=0,"",VLOOKUP($A94,'Annex 2 EHV charges'!$A:$P,12,FALSE)),"")</f>
        <v/>
      </c>
    </row>
    <row r="95" spans="1:8" x14ac:dyDescent="0.2">
      <c r="A95" s="104" t="str">
        <f t="array" ref="A95">IFERROR(INDEX('Annex 2 EHV charges'!$A$10:$A$10, MATCH(0, IF(('Annex 2 EHV charges'!$A$10:$A$10=""),1, COUNTIF(A$4:$A94, 'Annex 2 EHV charges'!$A$10:$A$10)), 0)),"")</f>
        <v/>
      </c>
      <c r="B95" s="105" t="str">
        <f>IF($A95="","",VLOOKUP($A95,'Annex 2 EHV charges'!$A:$P,2,0))</f>
        <v/>
      </c>
      <c r="C95" s="106" t="str">
        <f>IF($A95="","",VLOOKUP($A95,'Annex 2 EHV charges'!$A:$P,3,0))</f>
        <v/>
      </c>
      <c r="D95" s="107" t="str">
        <f>IF($A95="","",VLOOKUP($A95,'Annex 2 EHV charges'!$A:$P,7,0))</f>
        <v/>
      </c>
      <c r="E95" s="108" t="str">
        <f>IFERROR(IF(VLOOKUP($A95,'Annex 2 EHV charges'!$A:$P,9,FALSE)=0,"",VLOOKUP($A95,'Annex 2 EHV charges'!$A:$P,9,FALSE)),"")</f>
        <v/>
      </c>
      <c r="F95" s="109" t="str">
        <f>IFERROR(IF(VLOOKUP($A95,'Annex 2 EHV charges'!$A:$P,10,FALSE)=0,"",VLOOKUP($A95,'Annex 2 EHV charges'!$A:$P,10,FALSE)),"")</f>
        <v/>
      </c>
      <c r="G95" s="110" t="str">
        <f>IFERROR(IF(VLOOKUP($A95,'Annex 2 EHV charges'!$A:$P,11,FALSE)=0,"",VLOOKUP($A95,'Annex 2 EHV charges'!$A:$P,11,FALSE)),"")</f>
        <v/>
      </c>
      <c r="H95" s="110" t="str">
        <f>IFERROR(IF(VLOOKUP($A95,'Annex 2 EHV charges'!$A:$P,12,FALSE)=0,"",VLOOKUP($A95,'Annex 2 EHV charges'!$A:$P,12,FALSE)),"")</f>
        <v/>
      </c>
    </row>
    <row r="96" spans="1:8" x14ac:dyDescent="0.2">
      <c r="A96" s="104" t="str">
        <f t="array" ref="A96">IFERROR(INDEX('Annex 2 EHV charges'!$A$10:$A$10, MATCH(0, IF(('Annex 2 EHV charges'!$A$10:$A$10=""),1, COUNTIF(A$4:$A95, 'Annex 2 EHV charges'!$A$10:$A$10)), 0)),"")</f>
        <v/>
      </c>
      <c r="B96" s="105" t="str">
        <f>IF($A96="","",VLOOKUP($A96,'Annex 2 EHV charges'!$A:$P,2,0))</f>
        <v/>
      </c>
      <c r="C96" s="106" t="str">
        <f>IF($A96="","",VLOOKUP($A96,'Annex 2 EHV charges'!$A:$P,3,0))</f>
        <v/>
      </c>
      <c r="D96" s="107" t="str">
        <f>IF($A96="","",VLOOKUP($A96,'Annex 2 EHV charges'!$A:$P,7,0))</f>
        <v/>
      </c>
      <c r="E96" s="108" t="str">
        <f>IFERROR(IF(VLOOKUP($A96,'Annex 2 EHV charges'!$A:$P,9,FALSE)=0,"",VLOOKUP($A96,'Annex 2 EHV charges'!$A:$P,9,FALSE)),"")</f>
        <v/>
      </c>
      <c r="F96" s="109" t="str">
        <f>IFERROR(IF(VLOOKUP($A96,'Annex 2 EHV charges'!$A:$P,10,FALSE)=0,"",VLOOKUP($A96,'Annex 2 EHV charges'!$A:$P,10,FALSE)),"")</f>
        <v/>
      </c>
      <c r="G96" s="110" t="str">
        <f>IFERROR(IF(VLOOKUP($A96,'Annex 2 EHV charges'!$A:$P,11,FALSE)=0,"",VLOOKUP($A96,'Annex 2 EHV charges'!$A:$P,11,FALSE)),"")</f>
        <v/>
      </c>
      <c r="H96" s="110" t="str">
        <f>IFERROR(IF(VLOOKUP($A96,'Annex 2 EHV charges'!$A:$P,12,FALSE)=0,"",VLOOKUP($A96,'Annex 2 EHV charges'!$A:$P,12,FALSE)),"")</f>
        <v/>
      </c>
    </row>
    <row r="97" spans="1:8" x14ac:dyDescent="0.2">
      <c r="A97" s="104" t="str">
        <f t="array" ref="A97">IFERROR(INDEX('Annex 2 EHV charges'!$A$10:$A$10, MATCH(0, IF(('Annex 2 EHV charges'!$A$10:$A$10=""),1, COUNTIF(A$4:$A96, 'Annex 2 EHV charges'!$A$10:$A$10)), 0)),"")</f>
        <v/>
      </c>
      <c r="B97" s="105" t="str">
        <f>IF($A97="","",VLOOKUP($A97,'Annex 2 EHV charges'!$A:$P,2,0))</f>
        <v/>
      </c>
      <c r="C97" s="106" t="str">
        <f>IF($A97="","",VLOOKUP($A97,'Annex 2 EHV charges'!$A:$P,3,0))</f>
        <v/>
      </c>
      <c r="D97" s="107" t="str">
        <f>IF($A97="","",VLOOKUP($A97,'Annex 2 EHV charges'!$A:$P,7,0))</f>
        <v/>
      </c>
      <c r="E97" s="108" t="str">
        <f>IFERROR(IF(VLOOKUP($A97,'Annex 2 EHV charges'!$A:$P,9,FALSE)=0,"",VLOOKUP($A97,'Annex 2 EHV charges'!$A:$P,9,FALSE)),"")</f>
        <v/>
      </c>
      <c r="F97" s="109" t="str">
        <f>IFERROR(IF(VLOOKUP($A97,'Annex 2 EHV charges'!$A:$P,10,FALSE)=0,"",VLOOKUP($A97,'Annex 2 EHV charges'!$A:$P,10,FALSE)),"")</f>
        <v/>
      </c>
      <c r="G97" s="110" t="str">
        <f>IFERROR(IF(VLOOKUP($A97,'Annex 2 EHV charges'!$A:$P,11,FALSE)=0,"",VLOOKUP($A97,'Annex 2 EHV charges'!$A:$P,11,FALSE)),"")</f>
        <v/>
      </c>
      <c r="H97" s="110" t="str">
        <f>IFERROR(IF(VLOOKUP($A97,'Annex 2 EHV charges'!$A:$P,12,FALSE)=0,"",VLOOKUP($A97,'Annex 2 EHV charges'!$A:$P,12,FALSE)),"")</f>
        <v/>
      </c>
    </row>
    <row r="98" spans="1:8" x14ac:dyDescent="0.2">
      <c r="A98" s="104" t="str">
        <f t="array" ref="A98">IFERROR(INDEX('Annex 2 EHV charges'!$A$10:$A$10, MATCH(0, IF(('Annex 2 EHV charges'!$A$10:$A$10=""),1, COUNTIF(A$4:$A97, 'Annex 2 EHV charges'!$A$10:$A$10)), 0)),"")</f>
        <v/>
      </c>
      <c r="B98" s="105" t="str">
        <f>IF($A98="","",VLOOKUP($A98,'Annex 2 EHV charges'!$A:$P,2,0))</f>
        <v/>
      </c>
      <c r="C98" s="106" t="str">
        <f>IF($A98="","",VLOOKUP($A98,'Annex 2 EHV charges'!$A:$P,3,0))</f>
        <v/>
      </c>
      <c r="D98" s="107" t="str">
        <f>IF($A98="","",VLOOKUP($A98,'Annex 2 EHV charges'!$A:$P,7,0))</f>
        <v/>
      </c>
      <c r="E98" s="108" t="str">
        <f>IFERROR(IF(VLOOKUP($A98,'Annex 2 EHV charges'!$A:$P,9,FALSE)=0,"",VLOOKUP($A98,'Annex 2 EHV charges'!$A:$P,9,FALSE)),"")</f>
        <v/>
      </c>
      <c r="F98" s="109" t="str">
        <f>IFERROR(IF(VLOOKUP($A98,'Annex 2 EHV charges'!$A:$P,10,FALSE)=0,"",VLOOKUP($A98,'Annex 2 EHV charges'!$A:$P,10,FALSE)),"")</f>
        <v/>
      </c>
      <c r="G98" s="110" t="str">
        <f>IFERROR(IF(VLOOKUP($A98,'Annex 2 EHV charges'!$A:$P,11,FALSE)=0,"",VLOOKUP($A98,'Annex 2 EHV charges'!$A:$P,11,FALSE)),"")</f>
        <v/>
      </c>
      <c r="H98" s="110" t="str">
        <f>IFERROR(IF(VLOOKUP($A98,'Annex 2 EHV charges'!$A:$P,12,FALSE)=0,"",VLOOKUP($A98,'Annex 2 EHV charges'!$A:$P,12,FALSE)),"")</f>
        <v/>
      </c>
    </row>
    <row r="99" spans="1:8" x14ac:dyDescent="0.2">
      <c r="A99" s="104" t="str">
        <f t="array" ref="A99">IFERROR(INDEX('Annex 2 EHV charges'!$A$10:$A$10, MATCH(0, IF(('Annex 2 EHV charges'!$A$10:$A$10=""),1, COUNTIF(A$4:$A98, 'Annex 2 EHV charges'!$A$10:$A$10)), 0)),"")</f>
        <v/>
      </c>
      <c r="B99" s="105" t="str">
        <f>IF($A99="","",VLOOKUP($A99,'Annex 2 EHV charges'!$A:$P,2,0))</f>
        <v/>
      </c>
      <c r="C99" s="106" t="str">
        <f>IF($A99="","",VLOOKUP($A99,'Annex 2 EHV charges'!$A:$P,3,0))</f>
        <v/>
      </c>
      <c r="D99" s="107" t="str">
        <f>IF($A99="","",VLOOKUP($A99,'Annex 2 EHV charges'!$A:$P,7,0))</f>
        <v/>
      </c>
      <c r="E99" s="108" t="str">
        <f>IFERROR(IF(VLOOKUP($A99,'Annex 2 EHV charges'!$A:$P,9,FALSE)=0,"",VLOOKUP($A99,'Annex 2 EHV charges'!$A:$P,9,FALSE)),"")</f>
        <v/>
      </c>
      <c r="F99" s="109" t="str">
        <f>IFERROR(IF(VLOOKUP($A99,'Annex 2 EHV charges'!$A:$P,10,FALSE)=0,"",VLOOKUP($A99,'Annex 2 EHV charges'!$A:$P,10,FALSE)),"")</f>
        <v/>
      </c>
      <c r="G99" s="110" t="str">
        <f>IFERROR(IF(VLOOKUP($A99,'Annex 2 EHV charges'!$A:$P,11,FALSE)=0,"",VLOOKUP($A99,'Annex 2 EHV charges'!$A:$P,11,FALSE)),"")</f>
        <v/>
      </c>
      <c r="H99" s="110" t="str">
        <f>IFERROR(IF(VLOOKUP($A99,'Annex 2 EHV charges'!$A:$P,12,FALSE)=0,"",VLOOKUP($A99,'Annex 2 EHV charges'!$A:$P,12,FALSE)),"")</f>
        <v/>
      </c>
    </row>
    <row r="100" spans="1:8" x14ac:dyDescent="0.2">
      <c r="A100" s="104" t="str">
        <f t="array" ref="A100">IFERROR(INDEX('Annex 2 EHV charges'!$A$10:$A$10, MATCH(0, IF(('Annex 2 EHV charges'!$A$10:$A$10=""),1, COUNTIF(A$4:$A99, 'Annex 2 EHV charges'!$A$10:$A$10)), 0)),"")</f>
        <v/>
      </c>
      <c r="B100" s="105" t="str">
        <f>IF($A100="","",VLOOKUP($A100,'Annex 2 EHV charges'!$A:$P,2,0))</f>
        <v/>
      </c>
      <c r="C100" s="106" t="str">
        <f>IF($A100="","",VLOOKUP($A100,'Annex 2 EHV charges'!$A:$P,3,0))</f>
        <v/>
      </c>
      <c r="D100" s="107" t="str">
        <f>IF($A100="","",VLOOKUP($A100,'Annex 2 EHV charges'!$A:$P,7,0))</f>
        <v/>
      </c>
      <c r="E100" s="108" t="str">
        <f>IFERROR(IF(VLOOKUP($A100,'Annex 2 EHV charges'!$A:$P,9,FALSE)=0,"",VLOOKUP($A100,'Annex 2 EHV charges'!$A:$P,9,FALSE)),"")</f>
        <v/>
      </c>
      <c r="F100" s="109" t="str">
        <f>IFERROR(IF(VLOOKUP($A100,'Annex 2 EHV charges'!$A:$P,10,FALSE)=0,"",VLOOKUP($A100,'Annex 2 EHV charges'!$A:$P,10,FALSE)),"")</f>
        <v/>
      </c>
      <c r="G100" s="110" t="str">
        <f>IFERROR(IF(VLOOKUP($A100,'Annex 2 EHV charges'!$A:$P,11,FALSE)=0,"",VLOOKUP($A100,'Annex 2 EHV charges'!$A:$P,11,FALSE)),"")</f>
        <v/>
      </c>
      <c r="H100" s="110" t="str">
        <f>IFERROR(IF(VLOOKUP($A100,'Annex 2 EHV charges'!$A:$P,12,FALSE)=0,"",VLOOKUP($A100,'Annex 2 EHV charges'!$A:$P,12,FALSE)),"")</f>
        <v/>
      </c>
    </row>
    <row r="101" spans="1:8" x14ac:dyDescent="0.2">
      <c r="A101" s="104" t="str">
        <f t="array" ref="A101">IFERROR(INDEX('Annex 2 EHV charges'!$A$10:$A$10, MATCH(0, IF(('Annex 2 EHV charges'!$A$10:$A$10=""),1, COUNTIF(A$4:$A100, 'Annex 2 EHV charges'!$A$10:$A$10)), 0)),"")</f>
        <v/>
      </c>
      <c r="B101" s="105" t="str">
        <f>IF($A101="","",VLOOKUP($A101,'Annex 2 EHV charges'!$A:$P,2,0))</f>
        <v/>
      </c>
      <c r="C101" s="106" t="str">
        <f>IF($A101="","",VLOOKUP($A101,'Annex 2 EHV charges'!$A:$P,3,0))</f>
        <v/>
      </c>
      <c r="D101" s="107" t="str">
        <f>IF($A101="","",VLOOKUP($A101,'Annex 2 EHV charges'!$A:$P,7,0))</f>
        <v/>
      </c>
      <c r="E101" s="108" t="str">
        <f>IFERROR(IF(VLOOKUP($A101,'Annex 2 EHV charges'!$A:$P,9,FALSE)=0,"",VLOOKUP($A101,'Annex 2 EHV charges'!$A:$P,9,FALSE)),"")</f>
        <v/>
      </c>
      <c r="F101" s="109" t="str">
        <f>IFERROR(IF(VLOOKUP($A101,'Annex 2 EHV charges'!$A:$P,10,FALSE)=0,"",VLOOKUP($A101,'Annex 2 EHV charges'!$A:$P,10,FALSE)),"")</f>
        <v/>
      </c>
      <c r="G101" s="110" t="str">
        <f>IFERROR(IF(VLOOKUP($A101,'Annex 2 EHV charges'!$A:$P,11,FALSE)=0,"",VLOOKUP($A101,'Annex 2 EHV charges'!$A:$P,11,FALSE)),"")</f>
        <v/>
      </c>
      <c r="H101" s="110" t="str">
        <f>IFERROR(IF(VLOOKUP($A101,'Annex 2 EHV charges'!$A:$P,12,FALSE)=0,"",VLOOKUP($A101,'Annex 2 EHV charges'!$A:$P,12,FALSE)),"")</f>
        <v/>
      </c>
    </row>
    <row r="102" spans="1:8" x14ac:dyDescent="0.2">
      <c r="A102" s="104" t="str">
        <f t="array" ref="A102">IFERROR(INDEX('Annex 2 EHV charges'!$A$10:$A$10, MATCH(0, IF(('Annex 2 EHV charges'!$A$10:$A$10=""),1, COUNTIF(A$4:$A101, 'Annex 2 EHV charges'!$A$10:$A$10)), 0)),"")</f>
        <v/>
      </c>
      <c r="B102" s="105" t="str">
        <f>IF($A102="","",VLOOKUP($A102,'Annex 2 EHV charges'!$A:$P,2,0))</f>
        <v/>
      </c>
      <c r="C102" s="106" t="str">
        <f>IF($A102="","",VLOOKUP($A102,'Annex 2 EHV charges'!$A:$P,3,0))</f>
        <v/>
      </c>
      <c r="D102" s="107" t="str">
        <f>IF($A102="","",VLOOKUP($A102,'Annex 2 EHV charges'!$A:$P,7,0))</f>
        <v/>
      </c>
      <c r="E102" s="108" t="str">
        <f>IFERROR(IF(VLOOKUP($A102,'Annex 2 EHV charges'!$A:$P,9,FALSE)=0,"",VLOOKUP($A102,'Annex 2 EHV charges'!$A:$P,9,FALSE)),"")</f>
        <v/>
      </c>
      <c r="F102" s="109" t="str">
        <f>IFERROR(IF(VLOOKUP($A102,'Annex 2 EHV charges'!$A:$P,10,FALSE)=0,"",VLOOKUP($A102,'Annex 2 EHV charges'!$A:$P,10,FALSE)),"")</f>
        <v/>
      </c>
      <c r="G102" s="110" t="str">
        <f>IFERROR(IF(VLOOKUP($A102,'Annex 2 EHV charges'!$A:$P,11,FALSE)=0,"",VLOOKUP($A102,'Annex 2 EHV charges'!$A:$P,11,FALSE)),"")</f>
        <v/>
      </c>
      <c r="H102" s="110" t="str">
        <f>IFERROR(IF(VLOOKUP($A102,'Annex 2 EHV charges'!$A:$P,12,FALSE)=0,"",VLOOKUP($A102,'Annex 2 EHV charges'!$A:$P,12,FALSE)),"")</f>
        <v/>
      </c>
    </row>
    <row r="103" spans="1:8" x14ac:dyDescent="0.2">
      <c r="A103" s="104" t="str">
        <f t="array" ref="A103">IFERROR(INDEX('Annex 2 EHV charges'!$A$10:$A$10, MATCH(0, IF(('Annex 2 EHV charges'!$A$10:$A$10=""),1, COUNTIF(A$4:$A102, 'Annex 2 EHV charges'!$A$10:$A$10)), 0)),"")</f>
        <v/>
      </c>
      <c r="B103" s="105" t="str">
        <f>IF($A103="","",VLOOKUP($A103,'Annex 2 EHV charges'!$A:$P,2,0))</f>
        <v/>
      </c>
      <c r="C103" s="106" t="str">
        <f>IF($A103="","",VLOOKUP($A103,'Annex 2 EHV charges'!$A:$P,3,0))</f>
        <v/>
      </c>
      <c r="D103" s="107" t="str">
        <f>IF($A103="","",VLOOKUP($A103,'Annex 2 EHV charges'!$A:$P,7,0))</f>
        <v/>
      </c>
      <c r="E103" s="108" t="str">
        <f>IFERROR(IF(VLOOKUP($A103,'Annex 2 EHV charges'!$A:$P,9,FALSE)=0,"",VLOOKUP($A103,'Annex 2 EHV charges'!$A:$P,9,FALSE)),"")</f>
        <v/>
      </c>
      <c r="F103" s="109" t="str">
        <f>IFERROR(IF(VLOOKUP($A103,'Annex 2 EHV charges'!$A:$P,10,FALSE)=0,"",VLOOKUP($A103,'Annex 2 EHV charges'!$A:$P,10,FALSE)),"")</f>
        <v/>
      </c>
      <c r="G103" s="110" t="str">
        <f>IFERROR(IF(VLOOKUP($A103,'Annex 2 EHV charges'!$A:$P,11,FALSE)=0,"",VLOOKUP($A103,'Annex 2 EHV charges'!$A:$P,11,FALSE)),"")</f>
        <v/>
      </c>
      <c r="H103" s="110" t="str">
        <f>IFERROR(IF(VLOOKUP($A103,'Annex 2 EHV charges'!$A:$P,12,FALSE)=0,"",VLOOKUP($A103,'Annex 2 EHV charges'!$A:$P,12,FALSE)),"")</f>
        <v/>
      </c>
    </row>
    <row r="104" spans="1:8" x14ac:dyDescent="0.2">
      <c r="A104" s="104" t="str">
        <f t="array" ref="A104">IFERROR(INDEX('Annex 2 EHV charges'!$A$10:$A$10, MATCH(0, IF(('Annex 2 EHV charges'!$A$10:$A$10=""),1, COUNTIF(A$4:$A103, 'Annex 2 EHV charges'!$A$10:$A$10)), 0)),"")</f>
        <v/>
      </c>
      <c r="B104" s="105" t="str">
        <f>IF($A104="","",VLOOKUP($A104,'Annex 2 EHV charges'!$A:$P,2,0))</f>
        <v/>
      </c>
      <c r="C104" s="106" t="str">
        <f>IF($A104="","",VLOOKUP($A104,'Annex 2 EHV charges'!$A:$P,3,0))</f>
        <v/>
      </c>
      <c r="D104" s="107" t="str">
        <f>IF($A104="","",VLOOKUP($A104,'Annex 2 EHV charges'!$A:$P,7,0))</f>
        <v/>
      </c>
      <c r="E104" s="108" t="str">
        <f>IFERROR(IF(VLOOKUP($A104,'Annex 2 EHV charges'!$A:$P,9,FALSE)=0,"",VLOOKUP($A104,'Annex 2 EHV charges'!$A:$P,9,FALSE)),"")</f>
        <v/>
      </c>
      <c r="F104" s="109" t="str">
        <f>IFERROR(IF(VLOOKUP($A104,'Annex 2 EHV charges'!$A:$P,10,FALSE)=0,"",VLOOKUP($A104,'Annex 2 EHV charges'!$A:$P,10,FALSE)),"")</f>
        <v/>
      </c>
      <c r="G104" s="110" t="str">
        <f>IFERROR(IF(VLOOKUP($A104,'Annex 2 EHV charges'!$A:$P,11,FALSE)=0,"",VLOOKUP($A104,'Annex 2 EHV charges'!$A:$P,11,FALSE)),"")</f>
        <v/>
      </c>
      <c r="H104" s="110" t="str">
        <f>IFERROR(IF(VLOOKUP($A104,'Annex 2 EHV charges'!$A:$P,12,FALSE)=0,"",VLOOKUP($A104,'Annex 2 EHV charges'!$A:$P,12,FALSE)),"")</f>
        <v/>
      </c>
    </row>
    <row r="105" spans="1:8" x14ac:dyDescent="0.2">
      <c r="A105" s="104" t="str">
        <f t="array" ref="A105">IFERROR(INDEX('Annex 2 EHV charges'!$A$10:$A$10, MATCH(0, IF(('Annex 2 EHV charges'!$A$10:$A$10=""),1, COUNTIF(A$4:$A104, 'Annex 2 EHV charges'!$A$10:$A$10)), 0)),"")</f>
        <v/>
      </c>
      <c r="B105" s="105" t="str">
        <f>IF($A105="","",VLOOKUP($A105,'Annex 2 EHV charges'!$A:$P,2,0))</f>
        <v/>
      </c>
      <c r="C105" s="106" t="str">
        <f>IF($A105="","",VLOOKUP($A105,'Annex 2 EHV charges'!$A:$P,3,0))</f>
        <v/>
      </c>
      <c r="D105" s="107" t="str">
        <f>IF($A105="","",VLOOKUP($A105,'Annex 2 EHV charges'!$A:$P,7,0))</f>
        <v/>
      </c>
      <c r="E105" s="108" t="str">
        <f>IFERROR(IF(VLOOKUP($A105,'Annex 2 EHV charges'!$A:$P,9,FALSE)=0,"",VLOOKUP($A105,'Annex 2 EHV charges'!$A:$P,9,FALSE)),"")</f>
        <v/>
      </c>
      <c r="F105" s="109" t="str">
        <f>IFERROR(IF(VLOOKUP($A105,'Annex 2 EHV charges'!$A:$P,10,FALSE)=0,"",VLOOKUP($A105,'Annex 2 EHV charges'!$A:$P,10,FALSE)),"")</f>
        <v/>
      </c>
      <c r="G105" s="110" t="str">
        <f>IFERROR(IF(VLOOKUP($A105,'Annex 2 EHV charges'!$A:$P,11,FALSE)=0,"",VLOOKUP($A105,'Annex 2 EHV charges'!$A:$P,11,FALSE)),"")</f>
        <v/>
      </c>
      <c r="H105" s="110" t="str">
        <f>IFERROR(IF(VLOOKUP($A105,'Annex 2 EHV charges'!$A:$P,12,FALSE)=0,"",VLOOKUP($A105,'Annex 2 EHV charges'!$A:$P,12,FALSE)),"")</f>
        <v/>
      </c>
    </row>
    <row r="106" spans="1:8" x14ac:dyDescent="0.2">
      <c r="A106" s="104" t="str">
        <f t="array" ref="A106">IFERROR(INDEX('Annex 2 EHV charges'!$A$10:$A$10, MATCH(0, IF(('Annex 2 EHV charges'!$A$10:$A$10=""),1, COUNTIF(A$4:$A105, 'Annex 2 EHV charges'!$A$10:$A$10)), 0)),"")</f>
        <v/>
      </c>
      <c r="B106" s="105" t="str">
        <f>IF($A106="","",VLOOKUP($A106,'Annex 2 EHV charges'!$A:$P,2,0))</f>
        <v/>
      </c>
      <c r="C106" s="106" t="str">
        <f>IF($A106="","",VLOOKUP($A106,'Annex 2 EHV charges'!$A:$P,3,0))</f>
        <v/>
      </c>
      <c r="D106" s="107" t="str">
        <f>IF($A106="","",VLOOKUP($A106,'Annex 2 EHV charges'!$A:$P,7,0))</f>
        <v/>
      </c>
      <c r="E106" s="108" t="str">
        <f>IFERROR(IF(VLOOKUP($A106,'Annex 2 EHV charges'!$A:$P,9,FALSE)=0,"",VLOOKUP($A106,'Annex 2 EHV charges'!$A:$P,9,FALSE)),"")</f>
        <v/>
      </c>
      <c r="F106" s="109" t="str">
        <f>IFERROR(IF(VLOOKUP($A106,'Annex 2 EHV charges'!$A:$P,10,FALSE)=0,"",VLOOKUP($A106,'Annex 2 EHV charges'!$A:$P,10,FALSE)),"")</f>
        <v/>
      </c>
      <c r="G106" s="110" t="str">
        <f>IFERROR(IF(VLOOKUP($A106,'Annex 2 EHV charges'!$A:$P,11,FALSE)=0,"",VLOOKUP($A106,'Annex 2 EHV charges'!$A:$P,11,FALSE)),"")</f>
        <v/>
      </c>
      <c r="H106" s="110" t="str">
        <f>IFERROR(IF(VLOOKUP($A106,'Annex 2 EHV charges'!$A:$P,12,FALSE)=0,"",VLOOKUP($A106,'Annex 2 EHV charges'!$A:$P,12,FALSE)),"")</f>
        <v/>
      </c>
    </row>
    <row r="107" spans="1:8" x14ac:dyDescent="0.2">
      <c r="A107" s="104" t="str">
        <f t="array" ref="A107">IFERROR(INDEX('Annex 2 EHV charges'!$A$10:$A$10, MATCH(0, IF(('Annex 2 EHV charges'!$A$10:$A$10=""),1, COUNTIF(A$4:$A106, 'Annex 2 EHV charges'!$A$10:$A$10)), 0)),"")</f>
        <v/>
      </c>
      <c r="B107" s="105" t="str">
        <f>IF($A107="","",VLOOKUP($A107,'Annex 2 EHV charges'!$A:$P,2,0))</f>
        <v/>
      </c>
      <c r="C107" s="106" t="str">
        <f>IF($A107="","",VLOOKUP($A107,'Annex 2 EHV charges'!$A:$P,3,0))</f>
        <v/>
      </c>
      <c r="D107" s="107" t="str">
        <f>IF($A107="","",VLOOKUP($A107,'Annex 2 EHV charges'!$A:$P,7,0))</f>
        <v/>
      </c>
      <c r="E107" s="108" t="str">
        <f>IFERROR(IF(VLOOKUP($A107,'Annex 2 EHV charges'!$A:$P,9,FALSE)=0,"",VLOOKUP($A107,'Annex 2 EHV charges'!$A:$P,9,FALSE)),"")</f>
        <v/>
      </c>
      <c r="F107" s="109" t="str">
        <f>IFERROR(IF(VLOOKUP($A107,'Annex 2 EHV charges'!$A:$P,10,FALSE)=0,"",VLOOKUP($A107,'Annex 2 EHV charges'!$A:$P,10,FALSE)),"")</f>
        <v/>
      </c>
      <c r="G107" s="110" t="str">
        <f>IFERROR(IF(VLOOKUP($A107,'Annex 2 EHV charges'!$A:$P,11,FALSE)=0,"",VLOOKUP($A107,'Annex 2 EHV charges'!$A:$P,11,FALSE)),"")</f>
        <v/>
      </c>
      <c r="H107" s="110" t="str">
        <f>IFERROR(IF(VLOOKUP($A107,'Annex 2 EHV charges'!$A:$P,12,FALSE)=0,"",VLOOKUP($A107,'Annex 2 EHV charges'!$A:$P,12,FALSE)),"")</f>
        <v/>
      </c>
    </row>
    <row r="108" spans="1:8" x14ac:dyDescent="0.2">
      <c r="A108" s="104" t="str">
        <f t="array" ref="A108">IFERROR(INDEX('Annex 2 EHV charges'!$A$10:$A$10, MATCH(0, IF(('Annex 2 EHV charges'!$A$10:$A$10=""),1, COUNTIF(A$4:$A107, 'Annex 2 EHV charges'!$A$10:$A$10)), 0)),"")</f>
        <v/>
      </c>
      <c r="B108" s="105" t="str">
        <f>IF($A108="","",VLOOKUP($A108,'Annex 2 EHV charges'!$A:$P,2,0))</f>
        <v/>
      </c>
      <c r="C108" s="106" t="str">
        <f>IF($A108="","",VLOOKUP($A108,'Annex 2 EHV charges'!$A:$P,3,0))</f>
        <v/>
      </c>
      <c r="D108" s="107" t="str">
        <f>IF($A108="","",VLOOKUP($A108,'Annex 2 EHV charges'!$A:$P,7,0))</f>
        <v/>
      </c>
      <c r="E108" s="108" t="str">
        <f>IFERROR(IF(VLOOKUP($A108,'Annex 2 EHV charges'!$A:$P,9,FALSE)=0,"",VLOOKUP($A108,'Annex 2 EHV charges'!$A:$P,9,FALSE)),"")</f>
        <v/>
      </c>
      <c r="F108" s="109" t="str">
        <f>IFERROR(IF(VLOOKUP($A108,'Annex 2 EHV charges'!$A:$P,10,FALSE)=0,"",VLOOKUP($A108,'Annex 2 EHV charges'!$A:$P,10,FALSE)),"")</f>
        <v/>
      </c>
      <c r="G108" s="110" t="str">
        <f>IFERROR(IF(VLOOKUP($A108,'Annex 2 EHV charges'!$A:$P,11,FALSE)=0,"",VLOOKUP($A108,'Annex 2 EHV charges'!$A:$P,11,FALSE)),"")</f>
        <v/>
      </c>
      <c r="H108" s="110" t="str">
        <f>IFERROR(IF(VLOOKUP($A108,'Annex 2 EHV charges'!$A:$P,12,FALSE)=0,"",VLOOKUP($A108,'Annex 2 EHV charges'!$A:$P,12,FALSE)),"")</f>
        <v/>
      </c>
    </row>
    <row r="109" spans="1:8" x14ac:dyDescent="0.2">
      <c r="A109" s="104" t="str">
        <f t="array" ref="A109">IFERROR(INDEX('Annex 2 EHV charges'!$A$10:$A$10, MATCH(0, IF(('Annex 2 EHV charges'!$A$10:$A$10=""),1, COUNTIF(A$4:$A108, 'Annex 2 EHV charges'!$A$10:$A$10)), 0)),"")</f>
        <v/>
      </c>
      <c r="B109" s="105" t="str">
        <f>IF($A109="","",VLOOKUP($A109,'Annex 2 EHV charges'!$A:$P,2,0))</f>
        <v/>
      </c>
      <c r="C109" s="106" t="str">
        <f>IF($A109="","",VLOOKUP($A109,'Annex 2 EHV charges'!$A:$P,3,0))</f>
        <v/>
      </c>
      <c r="D109" s="107" t="str">
        <f>IF($A109="","",VLOOKUP($A109,'Annex 2 EHV charges'!$A:$P,7,0))</f>
        <v/>
      </c>
      <c r="E109" s="108" t="str">
        <f>IFERROR(IF(VLOOKUP($A109,'Annex 2 EHV charges'!$A:$P,9,FALSE)=0,"",VLOOKUP($A109,'Annex 2 EHV charges'!$A:$P,9,FALSE)),"")</f>
        <v/>
      </c>
      <c r="F109" s="109" t="str">
        <f>IFERROR(IF(VLOOKUP($A109,'Annex 2 EHV charges'!$A:$P,10,FALSE)=0,"",VLOOKUP($A109,'Annex 2 EHV charges'!$A:$P,10,FALSE)),"")</f>
        <v/>
      </c>
      <c r="G109" s="110" t="str">
        <f>IFERROR(IF(VLOOKUP($A109,'Annex 2 EHV charges'!$A:$P,11,FALSE)=0,"",VLOOKUP($A109,'Annex 2 EHV charges'!$A:$P,11,FALSE)),"")</f>
        <v/>
      </c>
      <c r="H109" s="110" t="str">
        <f>IFERROR(IF(VLOOKUP($A109,'Annex 2 EHV charges'!$A:$P,12,FALSE)=0,"",VLOOKUP($A109,'Annex 2 EHV charges'!$A:$P,12,FALSE)),"")</f>
        <v/>
      </c>
    </row>
    <row r="110" spans="1:8" x14ac:dyDescent="0.2">
      <c r="A110" s="104" t="str">
        <f t="array" ref="A110">IFERROR(INDEX('Annex 2 EHV charges'!$A$10:$A$10, MATCH(0, IF(('Annex 2 EHV charges'!$A$10:$A$10=""),1, COUNTIF(A$4:$A109, 'Annex 2 EHV charges'!$A$10:$A$10)), 0)),"")</f>
        <v/>
      </c>
      <c r="B110" s="105" t="str">
        <f>IF($A110="","",VLOOKUP($A110,'Annex 2 EHV charges'!$A:$P,2,0))</f>
        <v/>
      </c>
      <c r="C110" s="106" t="str">
        <f>IF($A110="","",VLOOKUP($A110,'Annex 2 EHV charges'!$A:$P,3,0))</f>
        <v/>
      </c>
      <c r="D110" s="107" t="str">
        <f>IF($A110="","",VLOOKUP($A110,'Annex 2 EHV charges'!$A:$P,7,0))</f>
        <v/>
      </c>
      <c r="E110" s="108" t="str">
        <f>IFERROR(IF(VLOOKUP($A110,'Annex 2 EHV charges'!$A:$P,9,FALSE)=0,"",VLOOKUP($A110,'Annex 2 EHV charges'!$A:$P,9,FALSE)),"")</f>
        <v/>
      </c>
      <c r="F110" s="109" t="str">
        <f>IFERROR(IF(VLOOKUP($A110,'Annex 2 EHV charges'!$A:$P,10,FALSE)=0,"",VLOOKUP($A110,'Annex 2 EHV charges'!$A:$P,10,FALSE)),"")</f>
        <v/>
      </c>
      <c r="G110" s="110" t="str">
        <f>IFERROR(IF(VLOOKUP($A110,'Annex 2 EHV charges'!$A:$P,11,FALSE)=0,"",VLOOKUP($A110,'Annex 2 EHV charges'!$A:$P,11,FALSE)),"")</f>
        <v/>
      </c>
      <c r="H110" s="110" t="str">
        <f>IFERROR(IF(VLOOKUP($A110,'Annex 2 EHV charges'!$A:$P,12,FALSE)=0,"",VLOOKUP($A110,'Annex 2 EHV charges'!$A:$P,12,FALSE)),"")</f>
        <v/>
      </c>
    </row>
    <row r="111" spans="1:8" x14ac:dyDescent="0.2">
      <c r="A111" s="104" t="str">
        <f t="array" ref="A111">IFERROR(INDEX('Annex 2 EHV charges'!$A$10:$A$10, MATCH(0, IF(('Annex 2 EHV charges'!$A$10:$A$10=""),1, COUNTIF(A$4:$A110, 'Annex 2 EHV charges'!$A$10:$A$10)), 0)),"")</f>
        <v/>
      </c>
      <c r="B111" s="105" t="str">
        <f>IF($A111="","",VLOOKUP($A111,'Annex 2 EHV charges'!$A:$P,2,0))</f>
        <v/>
      </c>
      <c r="C111" s="106" t="str">
        <f>IF($A111="","",VLOOKUP($A111,'Annex 2 EHV charges'!$A:$P,3,0))</f>
        <v/>
      </c>
      <c r="D111" s="107" t="str">
        <f>IF($A111="","",VLOOKUP($A111,'Annex 2 EHV charges'!$A:$P,7,0))</f>
        <v/>
      </c>
      <c r="E111" s="108" t="str">
        <f>IFERROR(IF(VLOOKUP($A111,'Annex 2 EHV charges'!$A:$P,9,FALSE)=0,"",VLOOKUP($A111,'Annex 2 EHV charges'!$A:$P,9,FALSE)),"")</f>
        <v/>
      </c>
      <c r="F111" s="109" t="str">
        <f>IFERROR(IF(VLOOKUP($A111,'Annex 2 EHV charges'!$A:$P,10,FALSE)=0,"",VLOOKUP($A111,'Annex 2 EHV charges'!$A:$P,10,FALSE)),"")</f>
        <v/>
      </c>
      <c r="G111" s="110" t="str">
        <f>IFERROR(IF(VLOOKUP($A111,'Annex 2 EHV charges'!$A:$P,11,FALSE)=0,"",VLOOKUP($A111,'Annex 2 EHV charges'!$A:$P,11,FALSE)),"")</f>
        <v/>
      </c>
      <c r="H111" s="110" t="str">
        <f>IFERROR(IF(VLOOKUP($A111,'Annex 2 EHV charges'!$A:$P,12,FALSE)=0,"",VLOOKUP($A111,'Annex 2 EHV charges'!$A:$P,12,FALSE)),"")</f>
        <v/>
      </c>
    </row>
    <row r="112" spans="1:8" x14ac:dyDescent="0.2">
      <c r="A112" s="104" t="str">
        <f t="array" ref="A112">IFERROR(INDEX('Annex 2 EHV charges'!$A$10:$A$10, MATCH(0, IF(('Annex 2 EHV charges'!$A$10:$A$10=""),1, COUNTIF(A$4:$A111, 'Annex 2 EHV charges'!$A$10:$A$10)), 0)),"")</f>
        <v/>
      </c>
      <c r="B112" s="105" t="str">
        <f>IF($A112="","",VLOOKUP($A112,'Annex 2 EHV charges'!$A:$P,2,0))</f>
        <v/>
      </c>
      <c r="C112" s="106" t="str">
        <f>IF($A112="","",VLOOKUP($A112,'Annex 2 EHV charges'!$A:$P,3,0))</f>
        <v/>
      </c>
      <c r="D112" s="107" t="str">
        <f>IF($A112="","",VLOOKUP($A112,'Annex 2 EHV charges'!$A:$P,7,0))</f>
        <v/>
      </c>
      <c r="E112" s="108" t="str">
        <f>IFERROR(IF(VLOOKUP($A112,'Annex 2 EHV charges'!$A:$P,9,FALSE)=0,"",VLOOKUP($A112,'Annex 2 EHV charges'!$A:$P,9,FALSE)),"")</f>
        <v/>
      </c>
      <c r="F112" s="109" t="str">
        <f>IFERROR(IF(VLOOKUP($A112,'Annex 2 EHV charges'!$A:$P,10,FALSE)=0,"",VLOOKUP($A112,'Annex 2 EHV charges'!$A:$P,10,FALSE)),"")</f>
        <v/>
      </c>
      <c r="G112" s="110" t="str">
        <f>IFERROR(IF(VLOOKUP($A112,'Annex 2 EHV charges'!$A:$P,11,FALSE)=0,"",VLOOKUP($A112,'Annex 2 EHV charges'!$A:$P,11,FALSE)),"")</f>
        <v/>
      </c>
      <c r="H112" s="110" t="str">
        <f>IFERROR(IF(VLOOKUP($A112,'Annex 2 EHV charges'!$A:$P,12,FALSE)=0,"",VLOOKUP($A112,'Annex 2 EHV charges'!$A:$P,12,FALSE)),"")</f>
        <v/>
      </c>
    </row>
    <row r="113" spans="1:8" x14ac:dyDescent="0.2">
      <c r="A113" s="104" t="str">
        <f t="array" ref="A113">IFERROR(INDEX('Annex 2 EHV charges'!$A$10:$A$10, MATCH(0, IF(('Annex 2 EHV charges'!$A$10:$A$10=""),1, COUNTIF(A$4:$A112, 'Annex 2 EHV charges'!$A$10:$A$10)), 0)),"")</f>
        <v/>
      </c>
      <c r="B113" s="105" t="str">
        <f>IF($A113="","",VLOOKUP($A113,'Annex 2 EHV charges'!$A:$P,2,0))</f>
        <v/>
      </c>
      <c r="C113" s="106" t="str">
        <f>IF($A113="","",VLOOKUP($A113,'Annex 2 EHV charges'!$A:$P,3,0))</f>
        <v/>
      </c>
      <c r="D113" s="107" t="str">
        <f>IF($A113="","",VLOOKUP($A113,'Annex 2 EHV charges'!$A:$P,7,0))</f>
        <v/>
      </c>
      <c r="E113" s="108" t="str">
        <f>IFERROR(IF(VLOOKUP($A113,'Annex 2 EHV charges'!$A:$P,9,FALSE)=0,"",VLOOKUP($A113,'Annex 2 EHV charges'!$A:$P,9,FALSE)),"")</f>
        <v/>
      </c>
      <c r="F113" s="109" t="str">
        <f>IFERROR(IF(VLOOKUP($A113,'Annex 2 EHV charges'!$A:$P,10,FALSE)=0,"",VLOOKUP($A113,'Annex 2 EHV charges'!$A:$P,10,FALSE)),"")</f>
        <v/>
      </c>
      <c r="G113" s="110" t="str">
        <f>IFERROR(IF(VLOOKUP($A113,'Annex 2 EHV charges'!$A:$P,11,FALSE)=0,"",VLOOKUP($A113,'Annex 2 EHV charges'!$A:$P,11,FALSE)),"")</f>
        <v/>
      </c>
      <c r="H113" s="110" t="str">
        <f>IFERROR(IF(VLOOKUP($A113,'Annex 2 EHV charges'!$A:$P,12,FALSE)=0,"",VLOOKUP($A113,'Annex 2 EHV charges'!$A:$P,12,FALSE)),"")</f>
        <v/>
      </c>
    </row>
    <row r="114" spans="1:8" x14ac:dyDescent="0.2">
      <c r="A114" s="104" t="str">
        <f t="array" ref="A114">IFERROR(INDEX('Annex 2 EHV charges'!$A$10:$A$10, MATCH(0, IF(('Annex 2 EHV charges'!$A$10:$A$10=""),1, COUNTIF(A$4:$A113, 'Annex 2 EHV charges'!$A$10:$A$10)), 0)),"")</f>
        <v/>
      </c>
      <c r="B114" s="105" t="str">
        <f>IF($A114="","",VLOOKUP($A114,'Annex 2 EHV charges'!$A:$P,2,0))</f>
        <v/>
      </c>
      <c r="C114" s="106" t="str">
        <f>IF($A114="","",VLOOKUP($A114,'Annex 2 EHV charges'!$A:$P,3,0))</f>
        <v/>
      </c>
      <c r="D114" s="107" t="str">
        <f>IF($A114="","",VLOOKUP($A114,'Annex 2 EHV charges'!$A:$P,7,0))</f>
        <v/>
      </c>
      <c r="E114" s="108" t="str">
        <f>IFERROR(IF(VLOOKUP($A114,'Annex 2 EHV charges'!$A:$P,9,FALSE)=0,"",VLOOKUP($A114,'Annex 2 EHV charges'!$A:$P,9,FALSE)),"")</f>
        <v/>
      </c>
      <c r="F114" s="109" t="str">
        <f>IFERROR(IF(VLOOKUP($A114,'Annex 2 EHV charges'!$A:$P,10,FALSE)=0,"",VLOOKUP($A114,'Annex 2 EHV charges'!$A:$P,10,FALSE)),"")</f>
        <v/>
      </c>
      <c r="G114" s="110" t="str">
        <f>IFERROR(IF(VLOOKUP($A114,'Annex 2 EHV charges'!$A:$P,11,FALSE)=0,"",VLOOKUP($A114,'Annex 2 EHV charges'!$A:$P,11,FALSE)),"")</f>
        <v/>
      </c>
      <c r="H114" s="110" t="str">
        <f>IFERROR(IF(VLOOKUP($A114,'Annex 2 EHV charges'!$A:$P,12,FALSE)=0,"",VLOOKUP($A114,'Annex 2 EHV charges'!$A:$P,12,FALSE)),"")</f>
        <v/>
      </c>
    </row>
    <row r="115" spans="1:8" x14ac:dyDescent="0.2">
      <c r="A115" s="104" t="str">
        <f t="array" ref="A115">IFERROR(INDEX('Annex 2 EHV charges'!$A$10:$A$10, MATCH(0, IF(('Annex 2 EHV charges'!$A$10:$A$10=""),1, COUNTIF(A$4:$A114, 'Annex 2 EHV charges'!$A$10:$A$10)), 0)),"")</f>
        <v/>
      </c>
      <c r="B115" s="105" t="str">
        <f>IF($A115="","",VLOOKUP($A115,'Annex 2 EHV charges'!$A:$P,2,0))</f>
        <v/>
      </c>
      <c r="C115" s="106" t="str">
        <f>IF($A115="","",VLOOKUP($A115,'Annex 2 EHV charges'!$A:$P,3,0))</f>
        <v/>
      </c>
      <c r="D115" s="107" t="str">
        <f>IF($A115="","",VLOOKUP($A115,'Annex 2 EHV charges'!$A:$P,7,0))</f>
        <v/>
      </c>
      <c r="E115" s="108" t="str">
        <f>IFERROR(IF(VLOOKUP($A115,'Annex 2 EHV charges'!$A:$P,9,FALSE)=0,"",VLOOKUP($A115,'Annex 2 EHV charges'!$A:$P,9,FALSE)),"")</f>
        <v/>
      </c>
      <c r="F115" s="109" t="str">
        <f>IFERROR(IF(VLOOKUP($A115,'Annex 2 EHV charges'!$A:$P,10,FALSE)=0,"",VLOOKUP($A115,'Annex 2 EHV charges'!$A:$P,10,FALSE)),"")</f>
        <v/>
      </c>
      <c r="G115" s="110" t="str">
        <f>IFERROR(IF(VLOOKUP($A115,'Annex 2 EHV charges'!$A:$P,11,FALSE)=0,"",VLOOKUP($A115,'Annex 2 EHV charges'!$A:$P,11,FALSE)),"")</f>
        <v/>
      </c>
      <c r="H115" s="110" t="str">
        <f>IFERROR(IF(VLOOKUP($A115,'Annex 2 EHV charges'!$A:$P,12,FALSE)=0,"",VLOOKUP($A115,'Annex 2 EHV charges'!$A:$P,12,FALSE)),"")</f>
        <v/>
      </c>
    </row>
    <row r="116" spans="1:8" x14ac:dyDescent="0.2">
      <c r="A116" s="104" t="str">
        <f t="array" ref="A116">IFERROR(INDEX('Annex 2 EHV charges'!$A$10:$A$10, MATCH(0, IF(('Annex 2 EHV charges'!$A$10:$A$10=""),1, COUNTIF(A$4:$A115, 'Annex 2 EHV charges'!$A$10:$A$10)), 0)),"")</f>
        <v/>
      </c>
      <c r="B116" s="105" t="str">
        <f>IF($A116="","",VLOOKUP($A116,'Annex 2 EHV charges'!$A:$P,2,0))</f>
        <v/>
      </c>
      <c r="C116" s="106" t="str">
        <f>IF($A116="","",VLOOKUP($A116,'Annex 2 EHV charges'!$A:$P,3,0))</f>
        <v/>
      </c>
      <c r="D116" s="107" t="str">
        <f>IF($A116="","",VLOOKUP($A116,'Annex 2 EHV charges'!$A:$P,7,0))</f>
        <v/>
      </c>
      <c r="E116" s="108" t="str">
        <f>IFERROR(IF(VLOOKUP($A116,'Annex 2 EHV charges'!$A:$P,9,FALSE)=0,"",VLOOKUP($A116,'Annex 2 EHV charges'!$A:$P,9,FALSE)),"")</f>
        <v/>
      </c>
      <c r="F116" s="109" t="str">
        <f>IFERROR(IF(VLOOKUP($A116,'Annex 2 EHV charges'!$A:$P,10,FALSE)=0,"",VLOOKUP($A116,'Annex 2 EHV charges'!$A:$P,10,FALSE)),"")</f>
        <v/>
      </c>
      <c r="G116" s="110" t="str">
        <f>IFERROR(IF(VLOOKUP($A116,'Annex 2 EHV charges'!$A:$P,11,FALSE)=0,"",VLOOKUP($A116,'Annex 2 EHV charges'!$A:$P,11,FALSE)),"")</f>
        <v/>
      </c>
      <c r="H116" s="110" t="str">
        <f>IFERROR(IF(VLOOKUP($A116,'Annex 2 EHV charges'!$A:$P,12,FALSE)=0,"",VLOOKUP($A116,'Annex 2 EHV charges'!$A:$P,12,FALSE)),"")</f>
        <v/>
      </c>
    </row>
    <row r="117" spans="1:8" x14ac:dyDescent="0.2">
      <c r="A117" s="104" t="str">
        <f t="array" ref="A117">IFERROR(INDEX('Annex 2 EHV charges'!$A$10:$A$10, MATCH(0, IF(('Annex 2 EHV charges'!$A$10:$A$10=""),1, COUNTIF(A$4:$A116, 'Annex 2 EHV charges'!$A$10:$A$10)), 0)),"")</f>
        <v/>
      </c>
      <c r="B117" s="105" t="str">
        <f>IF($A117="","",VLOOKUP($A117,'Annex 2 EHV charges'!$A:$P,2,0))</f>
        <v/>
      </c>
      <c r="C117" s="106" t="str">
        <f>IF($A117="","",VLOOKUP($A117,'Annex 2 EHV charges'!$A:$P,3,0))</f>
        <v/>
      </c>
      <c r="D117" s="107" t="str">
        <f>IF($A117="","",VLOOKUP($A117,'Annex 2 EHV charges'!$A:$P,7,0))</f>
        <v/>
      </c>
      <c r="E117" s="108" t="str">
        <f>IFERROR(IF(VLOOKUP($A117,'Annex 2 EHV charges'!$A:$P,9,FALSE)=0,"",VLOOKUP($A117,'Annex 2 EHV charges'!$A:$P,9,FALSE)),"")</f>
        <v/>
      </c>
      <c r="F117" s="109" t="str">
        <f>IFERROR(IF(VLOOKUP($A117,'Annex 2 EHV charges'!$A:$P,10,FALSE)=0,"",VLOOKUP($A117,'Annex 2 EHV charges'!$A:$P,10,FALSE)),"")</f>
        <v/>
      </c>
      <c r="G117" s="110" t="str">
        <f>IFERROR(IF(VLOOKUP($A117,'Annex 2 EHV charges'!$A:$P,11,FALSE)=0,"",VLOOKUP($A117,'Annex 2 EHV charges'!$A:$P,11,FALSE)),"")</f>
        <v/>
      </c>
      <c r="H117" s="110" t="str">
        <f>IFERROR(IF(VLOOKUP($A117,'Annex 2 EHV charges'!$A:$P,12,FALSE)=0,"",VLOOKUP($A117,'Annex 2 EHV charges'!$A:$P,12,FALSE)),"")</f>
        <v/>
      </c>
    </row>
    <row r="118" spans="1:8" x14ac:dyDescent="0.2">
      <c r="A118" s="104" t="str">
        <f t="array" ref="A118">IFERROR(INDEX('Annex 2 EHV charges'!$A$10:$A$10, MATCH(0, IF(('Annex 2 EHV charges'!$A$10:$A$10=""),1, COUNTIF(A$4:$A117, 'Annex 2 EHV charges'!$A$10:$A$10)), 0)),"")</f>
        <v/>
      </c>
      <c r="B118" s="105" t="str">
        <f>IF($A118="","",VLOOKUP($A118,'Annex 2 EHV charges'!$A:$P,2,0))</f>
        <v/>
      </c>
      <c r="C118" s="106" t="str">
        <f>IF($A118="","",VLOOKUP($A118,'Annex 2 EHV charges'!$A:$P,3,0))</f>
        <v/>
      </c>
      <c r="D118" s="107" t="str">
        <f>IF($A118="","",VLOOKUP($A118,'Annex 2 EHV charges'!$A:$P,7,0))</f>
        <v/>
      </c>
      <c r="E118" s="108" t="str">
        <f>IFERROR(IF(VLOOKUP($A118,'Annex 2 EHV charges'!$A:$P,9,FALSE)=0,"",VLOOKUP($A118,'Annex 2 EHV charges'!$A:$P,9,FALSE)),"")</f>
        <v/>
      </c>
      <c r="F118" s="109" t="str">
        <f>IFERROR(IF(VLOOKUP($A118,'Annex 2 EHV charges'!$A:$P,10,FALSE)=0,"",VLOOKUP($A118,'Annex 2 EHV charges'!$A:$P,10,FALSE)),"")</f>
        <v/>
      </c>
      <c r="G118" s="110" t="str">
        <f>IFERROR(IF(VLOOKUP($A118,'Annex 2 EHV charges'!$A:$P,11,FALSE)=0,"",VLOOKUP($A118,'Annex 2 EHV charges'!$A:$P,11,FALSE)),"")</f>
        <v/>
      </c>
      <c r="H118" s="110" t="str">
        <f>IFERROR(IF(VLOOKUP($A118,'Annex 2 EHV charges'!$A:$P,12,FALSE)=0,"",VLOOKUP($A118,'Annex 2 EHV charges'!$A:$P,12,FALSE)),"")</f>
        <v/>
      </c>
    </row>
    <row r="119" spans="1:8" x14ac:dyDescent="0.2">
      <c r="A119" s="104" t="str">
        <f t="array" ref="A119">IFERROR(INDEX('Annex 2 EHV charges'!$A$10:$A$10, MATCH(0, IF(('Annex 2 EHV charges'!$A$10:$A$10=""),1, COUNTIF(A$4:$A118, 'Annex 2 EHV charges'!$A$10:$A$10)), 0)),"")</f>
        <v/>
      </c>
      <c r="B119" s="105" t="str">
        <f>IF($A119="","",VLOOKUP($A119,'Annex 2 EHV charges'!$A:$P,2,0))</f>
        <v/>
      </c>
      <c r="C119" s="106" t="str">
        <f>IF($A119="","",VLOOKUP($A119,'Annex 2 EHV charges'!$A:$P,3,0))</f>
        <v/>
      </c>
      <c r="D119" s="107" t="str">
        <f>IF($A119="","",VLOOKUP($A119,'Annex 2 EHV charges'!$A:$P,7,0))</f>
        <v/>
      </c>
      <c r="E119" s="108" t="str">
        <f>IFERROR(IF(VLOOKUP($A119,'Annex 2 EHV charges'!$A:$P,9,FALSE)=0,"",VLOOKUP($A119,'Annex 2 EHV charges'!$A:$P,9,FALSE)),"")</f>
        <v/>
      </c>
      <c r="F119" s="109" t="str">
        <f>IFERROR(IF(VLOOKUP($A119,'Annex 2 EHV charges'!$A:$P,10,FALSE)=0,"",VLOOKUP($A119,'Annex 2 EHV charges'!$A:$P,10,FALSE)),"")</f>
        <v/>
      </c>
      <c r="G119" s="110" t="str">
        <f>IFERROR(IF(VLOOKUP($A119,'Annex 2 EHV charges'!$A:$P,11,FALSE)=0,"",VLOOKUP($A119,'Annex 2 EHV charges'!$A:$P,11,FALSE)),"")</f>
        <v/>
      </c>
      <c r="H119" s="110" t="str">
        <f>IFERROR(IF(VLOOKUP($A119,'Annex 2 EHV charges'!$A:$P,12,FALSE)=0,"",VLOOKUP($A119,'Annex 2 EHV charges'!$A:$P,12,FALSE)),"")</f>
        <v/>
      </c>
    </row>
    <row r="120" spans="1:8" x14ac:dyDescent="0.2">
      <c r="A120" s="104" t="str">
        <f t="array" ref="A120">IFERROR(INDEX('Annex 2 EHV charges'!$A$10:$A$10, MATCH(0, IF(('Annex 2 EHV charges'!$A$10:$A$10=""),1, COUNTIF(A$4:$A119, 'Annex 2 EHV charges'!$A$10:$A$10)), 0)),"")</f>
        <v/>
      </c>
      <c r="B120" s="105" t="str">
        <f>IF($A120="","",VLOOKUP($A120,'Annex 2 EHV charges'!$A:$P,2,0))</f>
        <v/>
      </c>
      <c r="C120" s="106" t="str">
        <f>IF($A120="","",VLOOKUP($A120,'Annex 2 EHV charges'!$A:$P,3,0))</f>
        <v/>
      </c>
      <c r="D120" s="107" t="str">
        <f>IF($A120="","",VLOOKUP($A120,'Annex 2 EHV charges'!$A:$P,7,0))</f>
        <v/>
      </c>
      <c r="E120" s="108" t="str">
        <f>IFERROR(IF(VLOOKUP($A120,'Annex 2 EHV charges'!$A:$P,9,FALSE)=0,"",VLOOKUP($A120,'Annex 2 EHV charges'!$A:$P,9,FALSE)),"")</f>
        <v/>
      </c>
      <c r="F120" s="109" t="str">
        <f>IFERROR(IF(VLOOKUP($A120,'Annex 2 EHV charges'!$A:$P,10,FALSE)=0,"",VLOOKUP($A120,'Annex 2 EHV charges'!$A:$P,10,FALSE)),"")</f>
        <v/>
      </c>
      <c r="G120" s="110" t="str">
        <f>IFERROR(IF(VLOOKUP($A120,'Annex 2 EHV charges'!$A:$P,11,FALSE)=0,"",VLOOKUP($A120,'Annex 2 EHV charges'!$A:$P,11,FALSE)),"")</f>
        <v/>
      </c>
      <c r="H120" s="110" t="str">
        <f>IFERROR(IF(VLOOKUP($A120,'Annex 2 EHV charges'!$A:$P,12,FALSE)=0,"",VLOOKUP($A120,'Annex 2 EHV charges'!$A:$P,12,FALSE)),"")</f>
        <v/>
      </c>
    </row>
    <row r="121" spans="1:8" x14ac:dyDescent="0.2">
      <c r="A121" s="104" t="str">
        <f t="array" ref="A121">IFERROR(INDEX('Annex 2 EHV charges'!$A$10:$A$10, MATCH(0, IF(('Annex 2 EHV charges'!$A$10:$A$10=""),1, COUNTIF(A$4:$A120, 'Annex 2 EHV charges'!$A$10:$A$10)), 0)),"")</f>
        <v/>
      </c>
      <c r="B121" s="105" t="str">
        <f>IF($A121="","",VLOOKUP($A121,'Annex 2 EHV charges'!$A:$P,2,0))</f>
        <v/>
      </c>
      <c r="C121" s="106" t="str">
        <f>IF($A121="","",VLOOKUP($A121,'Annex 2 EHV charges'!$A:$P,3,0))</f>
        <v/>
      </c>
      <c r="D121" s="107" t="str">
        <f>IF($A121="","",VLOOKUP($A121,'Annex 2 EHV charges'!$A:$P,7,0))</f>
        <v/>
      </c>
      <c r="E121" s="108" t="str">
        <f>IFERROR(IF(VLOOKUP($A121,'Annex 2 EHV charges'!$A:$P,9,FALSE)=0,"",VLOOKUP($A121,'Annex 2 EHV charges'!$A:$P,9,FALSE)),"")</f>
        <v/>
      </c>
      <c r="F121" s="109" t="str">
        <f>IFERROR(IF(VLOOKUP($A121,'Annex 2 EHV charges'!$A:$P,10,FALSE)=0,"",VLOOKUP($A121,'Annex 2 EHV charges'!$A:$P,10,FALSE)),"")</f>
        <v/>
      </c>
      <c r="G121" s="110" t="str">
        <f>IFERROR(IF(VLOOKUP($A121,'Annex 2 EHV charges'!$A:$P,11,FALSE)=0,"",VLOOKUP($A121,'Annex 2 EHV charges'!$A:$P,11,FALSE)),"")</f>
        <v/>
      </c>
      <c r="H121" s="110" t="str">
        <f>IFERROR(IF(VLOOKUP($A121,'Annex 2 EHV charges'!$A:$P,12,FALSE)=0,"",VLOOKUP($A121,'Annex 2 EHV charges'!$A:$P,12,FALSE)),"")</f>
        <v/>
      </c>
    </row>
    <row r="122" spans="1:8" x14ac:dyDescent="0.2">
      <c r="A122" s="104" t="str">
        <f t="array" ref="A122">IFERROR(INDEX('Annex 2 EHV charges'!$A$10:$A$10, MATCH(0, IF(('Annex 2 EHV charges'!$A$10:$A$10=""),1, COUNTIF(A$4:$A121, 'Annex 2 EHV charges'!$A$10:$A$10)), 0)),"")</f>
        <v/>
      </c>
      <c r="B122" s="105" t="str">
        <f>IF($A122="","",VLOOKUP($A122,'Annex 2 EHV charges'!$A:$P,2,0))</f>
        <v/>
      </c>
      <c r="C122" s="106" t="str">
        <f>IF($A122="","",VLOOKUP($A122,'Annex 2 EHV charges'!$A:$P,3,0))</f>
        <v/>
      </c>
      <c r="D122" s="107" t="str">
        <f>IF($A122="","",VLOOKUP($A122,'Annex 2 EHV charges'!$A:$P,7,0))</f>
        <v/>
      </c>
      <c r="E122" s="108" t="str">
        <f>IFERROR(IF(VLOOKUP($A122,'Annex 2 EHV charges'!$A:$P,9,FALSE)=0,"",VLOOKUP($A122,'Annex 2 EHV charges'!$A:$P,9,FALSE)),"")</f>
        <v/>
      </c>
      <c r="F122" s="109" t="str">
        <f>IFERROR(IF(VLOOKUP($A122,'Annex 2 EHV charges'!$A:$P,10,FALSE)=0,"",VLOOKUP($A122,'Annex 2 EHV charges'!$A:$P,10,FALSE)),"")</f>
        <v/>
      </c>
      <c r="G122" s="110" t="str">
        <f>IFERROR(IF(VLOOKUP($A122,'Annex 2 EHV charges'!$A:$P,11,FALSE)=0,"",VLOOKUP($A122,'Annex 2 EHV charges'!$A:$P,11,FALSE)),"")</f>
        <v/>
      </c>
      <c r="H122" s="110" t="str">
        <f>IFERROR(IF(VLOOKUP($A122,'Annex 2 EHV charges'!$A:$P,12,FALSE)=0,"",VLOOKUP($A122,'Annex 2 EHV charges'!$A:$P,12,FALSE)),"")</f>
        <v/>
      </c>
    </row>
    <row r="123" spans="1:8" x14ac:dyDescent="0.2">
      <c r="A123" s="104" t="str">
        <f t="array" ref="A123">IFERROR(INDEX('Annex 2 EHV charges'!$A$10:$A$10, MATCH(0, IF(('Annex 2 EHV charges'!$A$10:$A$10=""),1, COUNTIF(A$4:$A122, 'Annex 2 EHV charges'!$A$10:$A$10)), 0)),"")</f>
        <v/>
      </c>
      <c r="B123" s="105" t="str">
        <f>IF($A123="","",VLOOKUP($A123,'Annex 2 EHV charges'!$A:$P,2,0))</f>
        <v/>
      </c>
      <c r="C123" s="106" t="str">
        <f>IF($A123="","",VLOOKUP($A123,'Annex 2 EHV charges'!$A:$P,3,0))</f>
        <v/>
      </c>
      <c r="D123" s="107" t="str">
        <f>IF($A123="","",VLOOKUP($A123,'Annex 2 EHV charges'!$A:$P,7,0))</f>
        <v/>
      </c>
      <c r="E123" s="108" t="str">
        <f>IFERROR(IF(VLOOKUP($A123,'Annex 2 EHV charges'!$A:$P,9,FALSE)=0,"",VLOOKUP($A123,'Annex 2 EHV charges'!$A:$P,9,FALSE)),"")</f>
        <v/>
      </c>
      <c r="F123" s="109" t="str">
        <f>IFERROR(IF(VLOOKUP($A123,'Annex 2 EHV charges'!$A:$P,10,FALSE)=0,"",VLOOKUP($A123,'Annex 2 EHV charges'!$A:$P,10,FALSE)),"")</f>
        <v/>
      </c>
      <c r="G123" s="110" t="str">
        <f>IFERROR(IF(VLOOKUP($A123,'Annex 2 EHV charges'!$A:$P,11,FALSE)=0,"",VLOOKUP($A123,'Annex 2 EHV charges'!$A:$P,11,FALSE)),"")</f>
        <v/>
      </c>
      <c r="H123" s="110" t="str">
        <f>IFERROR(IF(VLOOKUP($A123,'Annex 2 EHV charges'!$A:$P,12,FALSE)=0,"",VLOOKUP($A123,'Annex 2 EHV charges'!$A:$P,12,FALSE)),"")</f>
        <v/>
      </c>
    </row>
    <row r="124" spans="1:8" x14ac:dyDescent="0.2">
      <c r="A124" s="104" t="str">
        <f t="array" ref="A124">IFERROR(INDEX('Annex 2 EHV charges'!$A$10:$A$10, MATCH(0, IF(('Annex 2 EHV charges'!$A$10:$A$10=""),1, COUNTIF(A$4:$A123, 'Annex 2 EHV charges'!$A$10:$A$10)), 0)),"")</f>
        <v/>
      </c>
      <c r="B124" s="105" t="str">
        <f>IF($A124="","",VLOOKUP($A124,'Annex 2 EHV charges'!$A:$P,2,0))</f>
        <v/>
      </c>
      <c r="C124" s="106" t="str">
        <f>IF($A124="","",VLOOKUP($A124,'Annex 2 EHV charges'!$A:$P,3,0))</f>
        <v/>
      </c>
      <c r="D124" s="107" t="str">
        <f>IF($A124="","",VLOOKUP($A124,'Annex 2 EHV charges'!$A:$P,7,0))</f>
        <v/>
      </c>
      <c r="E124" s="108" t="str">
        <f>IFERROR(IF(VLOOKUP($A124,'Annex 2 EHV charges'!$A:$P,9,FALSE)=0,"",VLOOKUP($A124,'Annex 2 EHV charges'!$A:$P,9,FALSE)),"")</f>
        <v/>
      </c>
      <c r="F124" s="109" t="str">
        <f>IFERROR(IF(VLOOKUP($A124,'Annex 2 EHV charges'!$A:$P,10,FALSE)=0,"",VLOOKUP($A124,'Annex 2 EHV charges'!$A:$P,10,FALSE)),"")</f>
        <v/>
      </c>
      <c r="G124" s="110" t="str">
        <f>IFERROR(IF(VLOOKUP($A124,'Annex 2 EHV charges'!$A:$P,11,FALSE)=0,"",VLOOKUP($A124,'Annex 2 EHV charges'!$A:$P,11,FALSE)),"")</f>
        <v/>
      </c>
      <c r="H124" s="110" t="str">
        <f>IFERROR(IF(VLOOKUP($A124,'Annex 2 EHV charges'!$A:$P,12,FALSE)=0,"",VLOOKUP($A124,'Annex 2 EHV charges'!$A:$P,12,FALSE)),"")</f>
        <v/>
      </c>
    </row>
    <row r="125" spans="1:8" x14ac:dyDescent="0.2">
      <c r="A125" s="104" t="str">
        <f t="array" ref="A125">IFERROR(INDEX('Annex 2 EHV charges'!$A$10:$A$10, MATCH(0, IF(('Annex 2 EHV charges'!$A$10:$A$10=""),1, COUNTIF(A$4:$A124, 'Annex 2 EHV charges'!$A$10:$A$10)), 0)),"")</f>
        <v/>
      </c>
      <c r="B125" s="105" t="str">
        <f>IF($A125="","",VLOOKUP($A125,'Annex 2 EHV charges'!$A:$P,2,0))</f>
        <v/>
      </c>
      <c r="C125" s="106" t="str">
        <f>IF($A125="","",VLOOKUP($A125,'Annex 2 EHV charges'!$A:$P,3,0))</f>
        <v/>
      </c>
      <c r="D125" s="107" t="str">
        <f>IF($A125="","",VLOOKUP($A125,'Annex 2 EHV charges'!$A:$P,7,0))</f>
        <v/>
      </c>
      <c r="E125" s="108" t="str">
        <f>IFERROR(IF(VLOOKUP($A125,'Annex 2 EHV charges'!$A:$P,9,FALSE)=0,"",VLOOKUP($A125,'Annex 2 EHV charges'!$A:$P,9,FALSE)),"")</f>
        <v/>
      </c>
      <c r="F125" s="109" t="str">
        <f>IFERROR(IF(VLOOKUP($A125,'Annex 2 EHV charges'!$A:$P,10,FALSE)=0,"",VLOOKUP($A125,'Annex 2 EHV charges'!$A:$P,10,FALSE)),"")</f>
        <v/>
      </c>
      <c r="G125" s="110" t="str">
        <f>IFERROR(IF(VLOOKUP($A125,'Annex 2 EHV charges'!$A:$P,11,FALSE)=0,"",VLOOKUP($A125,'Annex 2 EHV charges'!$A:$P,11,FALSE)),"")</f>
        <v/>
      </c>
      <c r="H125" s="110" t="str">
        <f>IFERROR(IF(VLOOKUP($A125,'Annex 2 EHV charges'!$A:$P,12,FALSE)=0,"",VLOOKUP($A125,'Annex 2 EHV charges'!$A:$P,12,FALSE)),"")</f>
        <v/>
      </c>
    </row>
    <row r="126" spans="1:8" x14ac:dyDescent="0.2">
      <c r="A126" s="104" t="str">
        <f t="array" ref="A126">IFERROR(INDEX('Annex 2 EHV charges'!$A$10:$A$10, MATCH(0, IF(('Annex 2 EHV charges'!$A$10:$A$10=""),1, COUNTIF(A$4:$A125, 'Annex 2 EHV charges'!$A$10:$A$10)), 0)),"")</f>
        <v/>
      </c>
      <c r="B126" s="105" t="str">
        <f>IF($A126="","",VLOOKUP($A126,'Annex 2 EHV charges'!$A:$P,2,0))</f>
        <v/>
      </c>
      <c r="C126" s="106" t="str">
        <f>IF($A126="","",VLOOKUP($A126,'Annex 2 EHV charges'!$A:$P,3,0))</f>
        <v/>
      </c>
      <c r="D126" s="107" t="str">
        <f>IF($A126="","",VLOOKUP($A126,'Annex 2 EHV charges'!$A:$P,7,0))</f>
        <v/>
      </c>
      <c r="E126" s="108" t="str">
        <f>IFERROR(IF(VLOOKUP($A126,'Annex 2 EHV charges'!$A:$P,9,FALSE)=0,"",VLOOKUP($A126,'Annex 2 EHV charges'!$A:$P,9,FALSE)),"")</f>
        <v/>
      </c>
      <c r="F126" s="109" t="str">
        <f>IFERROR(IF(VLOOKUP($A126,'Annex 2 EHV charges'!$A:$P,10,FALSE)=0,"",VLOOKUP($A126,'Annex 2 EHV charges'!$A:$P,10,FALSE)),"")</f>
        <v/>
      </c>
      <c r="G126" s="110" t="str">
        <f>IFERROR(IF(VLOOKUP($A126,'Annex 2 EHV charges'!$A:$P,11,FALSE)=0,"",VLOOKUP($A126,'Annex 2 EHV charges'!$A:$P,11,FALSE)),"")</f>
        <v/>
      </c>
      <c r="H126" s="110" t="str">
        <f>IFERROR(IF(VLOOKUP($A126,'Annex 2 EHV charges'!$A:$P,12,FALSE)=0,"",VLOOKUP($A126,'Annex 2 EHV charges'!$A:$P,12,FALSE)),"")</f>
        <v/>
      </c>
    </row>
    <row r="127" spans="1:8" x14ac:dyDescent="0.2">
      <c r="A127" s="104" t="str">
        <f t="array" ref="A127">IFERROR(INDEX('Annex 2 EHV charges'!$A$10:$A$10, MATCH(0, IF(('Annex 2 EHV charges'!$A$10:$A$10=""),1, COUNTIF(A$4:$A126, 'Annex 2 EHV charges'!$A$10:$A$10)), 0)),"")</f>
        <v/>
      </c>
      <c r="B127" s="105" t="str">
        <f>IF($A127="","",VLOOKUP($A127,'Annex 2 EHV charges'!$A:$P,2,0))</f>
        <v/>
      </c>
      <c r="C127" s="106" t="str">
        <f>IF($A127="","",VLOOKUP($A127,'Annex 2 EHV charges'!$A:$P,3,0))</f>
        <v/>
      </c>
      <c r="D127" s="107" t="str">
        <f>IF($A127="","",VLOOKUP($A127,'Annex 2 EHV charges'!$A:$P,7,0))</f>
        <v/>
      </c>
      <c r="E127" s="108" t="str">
        <f>IFERROR(IF(VLOOKUP($A127,'Annex 2 EHV charges'!$A:$P,9,FALSE)=0,"",VLOOKUP($A127,'Annex 2 EHV charges'!$A:$P,9,FALSE)),"")</f>
        <v/>
      </c>
      <c r="F127" s="109" t="str">
        <f>IFERROR(IF(VLOOKUP($A127,'Annex 2 EHV charges'!$A:$P,10,FALSE)=0,"",VLOOKUP($A127,'Annex 2 EHV charges'!$A:$P,10,FALSE)),"")</f>
        <v/>
      </c>
      <c r="G127" s="110" t="str">
        <f>IFERROR(IF(VLOOKUP($A127,'Annex 2 EHV charges'!$A:$P,11,FALSE)=0,"",VLOOKUP($A127,'Annex 2 EHV charges'!$A:$P,11,FALSE)),"")</f>
        <v/>
      </c>
      <c r="H127" s="110" t="str">
        <f>IFERROR(IF(VLOOKUP($A127,'Annex 2 EHV charges'!$A:$P,12,FALSE)=0,"",VLOOKUP($A127,'Annex 2 EHV charges'!$A:$P,12,FALSE)),"")</f>
        <v/>
      </c>
    </row>
    <row r="128" spans="1:8" x14ac:dyDescent="0.2">
      <c r="A128" s="104" t="str">
        <f t="array" ref="A128">IFERROR(INDEX('Annex 2 EHV charges'!$A$10:$A$10, MATCH(0, IF(('Annex 2 EHV charges'!$A$10:$A$10=""),1, COUNTIF(A$4:$A127, 'Annex 2 EHV charges'!$A$10:$A$10)), 0)),"")</f>
        <v/>
      </c>
      <c r="B128" s="105" t="str">
        <f>IF($A128="","",VLOOKUP($A128,'Annex 2 EHV charges'!$A:$P,2,0))</f>
        <v/>
      </c>
      <c r="C128" s="106" t="str">
        <f>IF($A128="","",VLOOKUP($A128,'Annex 2 EHV charges'!$A:$P,3,0))</f>
        <v/>
      </c>
      <c r="D128" s="107" t="str">
        <f>IF($A128="","",VLOOKUP($A128,'Annex 2 EHV charges'!$A:$P,7,0))</f>
        <v/>
      </c>
      <c r="E128" s="108" t="str">
        <f>IFERROR(IF(VLOOKUP($A128,'Annex 2 EHV charges'!$A:$P,9,FALSE)=0,"",VLOOKUP($A128,'Annex 2 EHV charges'!$A:$P,9,FALSE)),"")</f>
        <v/>
      </c>
      <c r="F128" s="109" t="str">
        <f>IFERROR(IF(VLOOKUP($A128,'Annex 2 EHV charges'!$A:$P,10,FALSE)=0,"",VLOOKUP($A128,'Annex 2 EHV charges'!$A:$P,10,FALSE)),"")</f>
        <v/>
      </c>
      <c r="G128" s="110" t="str">
        <f>IFERROR(IF(VLOOKUP($A128,'Annex 2 EHV charges'!$A:$P,11,FALSE)=0,"",VLOOKUP($A128,'Annex 2 EHV charges'!$A:$P,11,FALSE)),"")</f>
        <v/>
      </c>
      <c r="H128" s="110" t="str">
        <f>IFERROR(IF(VLOOKUP($A128,'Annex 2 EHV charges'!$A:$P,12,FALSE)=0,"",VLOOKUP($A128,'Annex 2 EHV charges'!$A:$P,12,FALSE)),"")</f>
        <v/>
      </c>
    </row>
    <row r="129" spans="1:8" x14ac:dyDescent="0.2">
      <c r="A129" s="104" t="str">
        <f t="array" ref="A129">IFERROR(INDEX('Annex 2 EHV charges'!$A$10:$A$10, MATCH(0, IF(('Annex 2 EHV charges'!$A$10:$A$10=""),1, COUNTIF(A$4:$A128, 'Annex 2 EHV charges'!$A$10:$A$10)), 0)),"")</f>
        <v/>
      </c>
      <c r="B129" s="105" t="str">
        <f>IF($A129="","",VLOOKUP($A129,'Annex 2 EHV charges'!$A:$P,2,0))</f>
        <v/>
      </c>
      <c r="C129" s="106" t="str">
        <f>IF($A129="","",VLOOKUP($A129,'Annex 2 EHV charges'!$A:$P,3,0))</f>
        <v/>
      </c>
      <c r="D129" s="107" t="str">
        <f>IF($A129="","",VLOOKUP($A129,'Annex 2 EHV charges'!$A:$P,7,0))</f>
        <v/>
      </c>
      <c r="E129" s="108" t="str">
        <f>IFERROR(IF(VLOOKUP($A129,'Annex 2 EHV charges'!$A:$P,9,FALSE)=0,"",VLOOKUP($A129,'Annex 2 EHV charges'!$A:$P,9,FALSE)),"")</f>
        <v/>
      </c>
      <c r="F129" s="109" t="str">
        <f>IFERROR(IF(VLOOKUP($A129,'Annex 2 EHV charges'!$A:$P,10,FALSE)=0,"",VLOOKUP($A129,'Annex 2 EHV charges'!$A:$P,10,FALSE)),"")</f>
        <v/>
      </c>
      <c r="G129" s="110" t="str">
        <f>IFERROR(IF(VLOOKUP($A129,'Annex 2 EHV charges'!$A:$P,11,FALSE)=0,"",VLOOKUP($A129,'Annex 2 EHV charges'!$A:$P,11,FALSE)),"")</f>
        <v/>
      </c>
      <c r="H129" s="110" t="str">
        <f>IFERROR(IF(VLOOKUP($A129,'Annex 2 EHV charges'!$A:$P,12,FALSE)=0,"",VLOOKUP($A129,'Annex 2 EHV charges'!$A:$P,12,FALSE)),"")</f>
        <v/>
      </c>
    </row>
    <row r="130" spans="1:8" x14ac:dyDescent="0.2">
      <c r="A130" s="104" t="str">
        <f t="array" ref="A130">IFERROR(INDEX('Annex 2 EHV charges'!$A$10:$A$10, MATCH(0, IF(('Annex 2 EHV charges'!$A$10:$A$10=""),1, COUNTIF(A$4:$A129, 'Annex 2 EHV charges'!$A$10:$A$10)), 0)),"")</f>
        <v/>
      </c>
      <c r="B130" s="105" t="str">
        <f>IF($A130="","",VLOOKUP($A130,'Annex 2 EHV charges'!$A:$P,2,0))</f>
        <v/>
      </c>
      <c r="C130" s="106" t="str">
        <f>IF($A130="","",VLOOKUP($A130,'Annex 2 EHV charges'!$A:$P,3,0))</f>
        <v/>
      </c>
      <c r="D130" s="107" t="str">
        <f>IF($A130="","",VLOOKUP($A130,'Annex 2 EHV charges'!$A:$P,7,0))</f>
        <v/>
      </c>
      <c r="E130" s="108" t="str">
        <f>IFERROR(IF(VLOOKUP($A130,'Annex 2 EHV charges'!$A:$P,9,FALSE)=0,"",VLOOKUP($A130,'Annex 2 EHV charges'!$A:$P,9,FALSE)),"")</f>
        <v/>
      </c>
      <c r="F130" s="109" t="str">
        <f>IFERROR(IF(VLOOKUP($A130,'Annex 2 EHV charges'!$A:$P,10,FALSE)=0,"",VLOOKUP($A130,'Annex 2 EHV charges'!$A:$P,10,FALSE)),"")</f>
        <v/>
      </c>
      <c r="G130" s="110" t="str">
        <f>IFERROR(IF(VLOOKUP($A130,'Annex 2 EHV charges'!$A:$P,11,FALSE)=0,"",VLOOKUP($A130,'Annex 2 EHV charges'!$A:$P,11,FALSE)),"")</f>
        <v/>
      </c>
      <c r="H130" s="110" t="str">
        <f>IFERROR(IF(VLOOKUP($A130,'Annex 2 EHV charges'!$A:$P,12,FALSE)=0,"",VLOOKUP($A130,'Annex 2 EHV charges'!$A:$P,12,FALSE)),"")</f>
        <v/>
      </c>
    </row>
    <row r="131" spans="1:8" x14ac:dyDescent="0.2">
      <c r="A131" s="104" t="str">
        <f t="array" ref="A131">IFERROR(INDEX('Annex 2 EHV charges'!$A$10:$A$10, MATCH(0, IF(('Annex 2 EHV charges'!$A$10:$A$10=""),1, COUNTIF(A$4:$A130, 'Annex 2 EHV charges'!$A$10:$A$10)), 0)),"")</f>
        <v/>
      </c>
      <c r="B131" s="105" t="str">
        <f>IF($A131="","",VLOOKUP($A131,'Annex 2 EHV charges'!$A:$P,2,0))</f>
        <v/>
      </c>
      <c r="C131" s="106" t="str">
        <f>IF($A131="","",VLOOKUP($A131,'Annex 2 EHV charges'!$A:$P,3,0))</f>
        <v/>
      </c>
      <c r="D131" s="107" t="str">
        <f>IF($A131="","",VLOOKUP($A131,'Annex 2 EHV charges'!$A:$P,7,0))</f>
        <v/>
      </c>
      <c r="E131" s="108" t="str">
        <f>IFERROR(IF(VLOOKUP($A131,'Annex 2 EHV charges'!$A:$P,9,FALSE)=0,"",VLOOKUP($A131,'Annex 2 EHV charges'!$A:$P,9,FALSE)),"")</f>
        <v/>
      </c>
      <c r="F131" s="109" t="str">
        <f>IFERROR(IF(VLOOKUP($A131,'Annex 2 EHV charges'!$A:$P,10,FALSE)=0,"",VLOOKUP($A131,'Annex 2 EHV charges'!$A:$P,10,FALSE)),"")</f>
        <v/>
      </c>
      <c r="G131" s="110" t="str">
        <f>IFERROR(IF(VLOOKUP($A131,'Annex 2 EHV charges'!$A:$P,11,FALSE)=0,"",VLOOKUP($A131,'Annex 2 EHV charges'!$A:$P,11,FALSE)),"")</f>
        <v/>
      </c>
      <c r="H131" s="110" t="str">
        <f>IFERROR(IF(VLOOKUP($A131,'Annex 2 EHV charges'!$A:$P,12,FALSE)=0,"",VLOOKUP($A131,'Annex 2 EHV charges'!$A:$P,12,FALSE)),"")</f>
        <v/>
      </c>
    </row>
    <row r="132" spans="1:8" x14ac:dyDescent="0.2">
      <c r="A132" s="104" t="str">
        <f t="array" ref="A132">IFERROR(INDEX('Annex 2 EHV charges'!$A$10:$A$10, MATCH(0, IF(('Annex 2 EHV charges'!$A$10:$A$10=""),1, COUNTIF(A$4:$A131, 'Annex 2 EHV charges'!$A$10:$A$10)), 0)),"")</f>
        <v/>
      </c>
      <c r="B132" s="105" t="str">
        <f>IF($A132="","",VLOOKUP($A132,'Annex 2 EHV charges'!$A:$P,2,0))</f>
        <v/>
      </c>
      <c r="C132" s="106" t="str">
        <f>IF($A132="","",VLOOKUP($A132,'Annex 2 EHV charges'!$A:$P,3,0))</f>
        <v/>
      </c>
      <c r="D132" s="107" t="str">
        <f>IF($A132="","",VLOOKUP($A132,'Annex 2 EHV charges'!$A:$P,7,0))</f>
        <v/>
      </c>
      <c r="E132" s="108" t="str">
        <f>IFERROR(IF(VLOOKUP($A132,'Annex 2 EHV charges'!$A:$P,9,FALSE)=0,"",VLOOKUP($A132,'Annex 2 EHV charges'!$A:$P,9,FALSE)),"")</f>
        <v/>
      </c>
      <c r="F132" s="109" t="str">
        <f>IFERROR(IF(VLOOKUP($A132,'Annex 2 EHV charges'!$A:$P,10,FALSE)=0,"",VLOOKUP($A132,'Annex 2 EHV charges'!$A:$P,10,FALSE)),"")</f>
        <v/>
      </c>
      <c r="G132" s="110" t="str">
        <f>IFERROR(IF(VLOOKUP($A132,'Annex 2 EHV charges'!$A:$P,11,FALSE)=0,"",VLOOKUP($A132,'Annex 2 EHV charges'!$A:$P,11,FALSE)),"")</f>
        <v/>
      </c>
      <c r="H132" s="110" t="str">
        <f>IFERROR(IF(VLOOKUP($A132,'Annex 2 EHV charges'!$A:$P,12,FALSE)=0,"",VLOOKUP($A132,'Annex 2 EHV charges'!$A:$P,12,FALSE)),"")</f>
        <v/>
      </c>
    </row>
    <row r="133" spans="1:8" x14ac:dyDescent="0.2">
      <c r="A133" s="104" t="str">
        <f t="array" ref="A133">IFERROR(INDEX('Annex 2 EHV charges'!$A$10:$A$10, MATCH(0, IF(('Annex 2 EHV charges'!$A$10:$A$10=""),1, COUNTIF(A$4:$A132, 'Annex 2 EHV charges'!$A$10:$A$10)), 0)),"")</f>
        <v/>
      </c>
      <c r="B133" s="105" t="str">
        <f>IF($A133="","",VLOOKUP($A133,'Annex 2 EHV charges'!$A:$P,2,0))</f>
        <v/>
      </c>
      <c r="C133" s="106" t="str">
        <f>IF($A133="","",VLOOKUP($A133,'Annex 2 EHV charges'!$A:$P,3,0))</f>
        <v/>
      </c>
      <c r="D133" s="107" t="str">
        <f>IF($A133="","",VLOOKUP($A133,'Annex 2 EHV charges'!$A:$P,7,0))</f>
        <v/>
      </c>
      <c r="E133" s="108" t="str">
        <f>IFERROR(IF(VLOOKUP($A133,'Annex 2 EHV charges'!$A:$P,9,FALSE)=0,"",VLOOKUP($A133,'Annex 2 EHV charges'!$A:$P,9,FALSE)),"")</f>
        <v/>
      </c>
      <c r="F133" s="109" t="str">
        <f>IFERROR(IF(VLOOKUP($A133,'Annex 2 EHV charges'!$A:$P,10,FALSE)=0,"",VLOOKUP($A133,'Annex 2 EHV charges'!$A:$P,10,FALSE)),"")</f>
        <v/>
      </c>
      <c r="G133" s="110" t="str">
        <f>IFERROR(IF(VLOOKUP($A133,'Annex 2 EHV charges'!$A:$P,11,FALSE)=0,"",VLOOKUP($A133,'Annex 2 EHV charges'!$A:$P,11,FALSE)),"")</f>
        <v/>
      </c>
      <c r="H133" s="110" t="str">
        <f>IFERROR(IF(VLOOKUP($A133,'Annex 2 EHV charges'!$A:$P,12,FALSE)=0,"",VLOOKUP($A133,'Annex 2 EHV charges'!$A:$P,12,FALSE)),"")</f>
        <v/>
      </c>
    </row>
    <row r="134" spans="1:8" x14ac:dyDescent="0.2">
      <c r="A134" s="104" t="str">
        <f t="array" ref="A134">IFERROR(INDEX('Annex 2 EHV charges'!$A$10:$A$10, MATCH(0, IF(('Annex 2 EHV charges'!$A$10:$A$10=""),1, COUNTIF(A$4:$A133, 'Annex 2 EHV charges'!$A$10:$A$10)), 0)),"")</f>
        <v/>
      </c>
      <c r="B134" s="105" t="str">
        <f>IF($A134="","",VLOOKUP($A134,'Annex 2 EHV charges'!$A:$P,2,0))</f>
        <v/>
      </c>
      <c r="C134" s="106" t="str">
        <f>IF($A134="","",VLOOKUP($A134,'Annex 2 EHV charges'!$A:$P,3,0))</f>
        <v/>
      </c>
      <c r="D134" s="107" t="str">
        <f>IF($A134="","",VLOOKUP($A134,'Annex 2 EHV charges'!$A:$P,7,0))</f>
        <v/>
      </c>
      <c r="E134" s="108" t="str">
        <f>IFERROR(IF(VLOOKUP($A134,'Annex 2 EHV charges'!$A:$P,9,FALSE)=0,"",VLOOKUP($A134,'Annex 2 EHV charges'!$A:$P,9,FALSE)),"")</f>
        <v/>
      </c>
      <c r="F134" s="109" t="str">
        <f>IFERROR(IF(VLOOKUP($A134,'Annex 2 EHV charges'!$A:$P,10,FALSE)=0,"",VLOOKUP($A134,'Annex 2 EHV charges'!$A:$P,10,FALSE)),"")</f>
        <v/>
      </c>
      <c r="G134" s="110" t="str">
        <f>IFERROR(IF(VLOOKUP($A134,'Annex 2 EHV charges'!$A:$P,11,FALSE)=0,"",VLOOKUP($A134,'Annex 2 EHV charges'!$A:$P,11,FALSE)),"")</f>
        <v/>
      </c>
      <c r="H134" s="110" t="str">
        <f>IFERROR(IF(VLOOKUP($A134,'Annex 2 EHV charges'!$A:$P,12,FALSE)=0,"",VLOOKUP($A134,'Annex 2 EHV charges'!$A:$P,12,FALSE)),"")</f>
        <v/>
      </c>
    </row>
    <row r="135" spans="1:8" x14ac:dyDescent="0.2">
      <c r="A135" s="104" t="str">
        <f t="array" ref="A135">IFERROR(INDEX('Annex 2 EHV charges'!$A$10:$A$10, MATCH(0, IF(('Annex 2 EHV charges'!$A$10:$A$10=""),1, COUNTIF(A$4:$A134, 'Annex 2 EHV charges'!$A$10:$A$10)), 0)),"")</f>
        <v/>
      </c>
      <c r="B135" s="105" t="str">
        <f>IF($A135="","",VLOOKUP($A135,'Annex 2 EHV charges'!$A:$P,2,0))</f>
        <v/>
      </c>
      <c r="C135" s="106" t="str">
        <f>IF($A135="","",VLOOKUP($A135,'Annex 2 EHV charges'!$A:$P,3,0))</f>
        <v/>
      </c>
      <c r="D135" s="107" t="str">
        <f>IF($A135="","",VLOOKUP($A135,'Annex 2 EHV charges'!$A:$P,7,0))</f>
        <v/>
      </c>
      <c r="E135" s="108" t="str">
        <f>IFERROR(IF(VLOOKUP($A135,'Annex 2 EHV charges'!$A:$P,9,FALSE)=0,"",VLOOKUP($A135,'Annex 2 EHV charges'!$A:$P,9,FALSE)),"")</f>
        <v/>
      </c>
      <c r="F135" s="109" t="str">
        <f>IFERROR(IF(VLOOKUP($A135,'Annex 2 EHV charges'!$A:$P,10,FALSE)=0,"",VLOOKUP($A135,'Annex 2 EHV charges'!$A:$P,10,FALSE)),"")</f>
        <v/>
      </c>
      <c r="G135" s="110" t="str">
        <f>IFERROR(IF(VLOOKUP($A135,'Annex 2 EHV charges'!$A:$P,11,FALSE)=0,"",VLOOKUP($A135,'Annex 2 EHV charges'!$A:$P,11,FALSE)),"")</f>
        <v/>
      </c>
      <c r="H135" s="110" t="str">
        <f>IFERROR(IF(VLOOKUP($A135,'Annex 2 EHV charges'!$A:$P,12,FALSE)=0,"",VLOOKUP($A135,'Annex 2 EHV charges'!$A:$P,12,FALSE)),"")</f>
        <v/>
      </c>
    </row>
    <row r="136" spans="1:8" x14ac:dyDescent="0.2">
      <c r="A136" s="104" t="str">
        <f t="array" ref="A136">IFERROR(INDEX('Annex 2 EHV charges'!$A$10:$A$10, MATCH(0, IF(('Annex 2 EHV charges'!$A$10:$A$10=""),1, COUNTIF(A$4:$A135, 'Annex 2 EHV charges'!$A$10:$A$10)), 0)),"")</f>
        <v/>
      </c>
      <c r="B136" s="105" t="str">
        <f>IF($A136="","",VLOOKUP($A136,'Annex 2 EHV charges'!$A:$P,2,0))</f>
        <v/>
      </c>
      <c r="C136" s="106" t="str">
        <f>IF($A136="","",VLOOKUP($A136,'Annex 2 EHV charges'!$A:$P,3,0))</f>
        <v/>
      </c>
      <c r="D136" s="107" t="str">
        <f>IF($A136="","",VLOOKUP($A136,'Annex 2 EHV charges'!$A:$P,7,0))</f>
        <v/>
      </c>
      <c r="E136" s="108" t="str">
        <f>IFERROR(IF(VLOOKUP($A136,'Annex 2 EHV charges'!$A:$P,9,FALSE)=0,"",VLOOKUP($A136,'Annex 2 EHV charges'!$A:$P,9,FALSE)),"")</f>
        <v/>
      </c>
      <c r="F136" s="109" t="str">
        <f>IFERROR(IF(VLOOKUP($A136,'Annex 2 EHV charges'!$A:$P,10,FALSE)=0,"",VLOOKUP($A136,'Annex 2 EHV charges'!$A:$P,10,FALSE)),"")</f>
        <v/>
      </c>
      <c r="G136" s="110" t="str">
        <f>IFERROR(IF(VLOOKUP($A136,'Annex 2 EHV charges'!$A:$P,11,FALSE)=0,"",VLOOKUP($A136,'Annex 2 EHV charges'!$A:$P,11,FALSE)),"")</f>
        <v/>
      </c>
      <c r="H136" s="110" t="str">
        <f>IFERROR(IF(VLOOKUP($A136,'Annex 2 EHV charges'!$A:$P,12,FALSE)=0,"",VLOOKUP($A136,'Annex 2 EHV charges'!$A:$P,12,FALSE)),"")</f>
        <v/>
      </c>
    </row>
    <row r="137" spans="1:8" x14ac:dyDescent="0.2">
      <c r="A137" s="104" t="str">
        <f t="array" ref="A137">IFERROR(INDEX('Annex 2 EHV charges'!$A$10:$A$10, MATCH(0, IF(('Annex 2 EHV charges'!$A$10:$A$10=""),1, COUNTIF(A$4:$A136, 'Annex 2 EHV charges'!$A$10:$A$10)), 0)),"")</f>
        <v/>
      </c>
      <c r="B137" s="105" t="str">
        <f>IF($A137="","",VLOOKUP($A137,'Annex 2 EHV charges'!$A:$P,2,0))</f>
        <v/>
      </c>
      <c r="C137" s="106" t="str">
        <f>IF($A137="","",VLOOKUP($A137,'Annex 2 EHV charges'!$A:$P,3,0))</f>
        <v/>
      </c>
      <c r="D137" s="107" t="str">
        <f>IF($A137="","",VLOOKUP($A137,'Annex 2 EHV charges'!$A:$P,7,0))</f>
        <v/>
      </c>
      <c r="E137" s="108" t="str">
        <f>IFERROR(IF(VLOOKUP($A137,'Annex 2 EHV charges'!$A:$P,9,FALSE)=0,"",VLOOKUP($A137,'Annex 2 EHV charges'!$A:$P,9,FALSE)),"")</f>
        <v/>
      </c>
      <c r="F137" s="109" t="str">
        <f>IFERROR(IF(VLOOKUP($A137,'Annex 2 EHV charges'!$A:$P,10,FALSE)=0,"",VLOOKUP($A137,'Annex 2 EHV charges'!$A:$P,10,FALSE)),"")</f>
        <v/>
      </c>
      <c r="G137" s="110" t="str">
        <f>IFERROR(IF(VLOOKUP($A137,'Annex 2 EHV charges'!$A:$P,11,FALSE)=0,"",VLOOKUP($A137,'Annex 2 EHV charges'!$A:$P,11,FALSE)),"")</f>
        <v/>
      </c>
      <c r="H137" s="110" t="str">
        <f>IFERROR(IF(VLOOKUP($A137,'Annex 2 EHV charges'!$A:$P,12,FALSE)=0,"",VLOOKUP($A137,'Annex 2 EHV charges'!$A:$P,12,FALSE)),"")</f>
        <v/>
      </c>
    </row>
    <row r="138" spans="1:8" x14ac:dyDescent="0.2">
      <c r="A138" s="104" t="str">
        <f t="array" ref="A138">IFERROR(INDEX('Annex 2 EHV charges'!$A$10:$A$10, MATCH(0, IF(('Annex 2 EHV charges'!$A$10:$A$10=""),1, COUNTIF(A$4:$A137, 'Annex 2 EHV charges'!$A$10:$A$10)), 0)),"")</f>
        <v/>
      </c>
      <c r="B138" s="105" t="str">
        <f>IF($A138="","",VLOOKUP($A138,'Annex 2 EHV charges'!$A:$P,2,0))</f>
        <v/>
      </c>
      <c r="C138" s="106" t="str">
        <f>IF($A138="","",VLOOKUP($A138,'Annex 2 EHV charges'!$A:$P,3,0))</f>
        <v/>
      </c>
      <c r="D138" s="107" t="str">
        <f>IF($A138="","",VLOOKUP($A138,'Annex 2 EHV charges'!$A:$P,7,0))</f>
        <v/>
      </c>
      <c r="E138" s="108" t="str">
        <f>IFERROR(IF(VLOOKUP($A138,'Annex 2 EHV charges'!$A:$P,9,FALSE)=0,"",VLOOKUP($A138,'Annex 2 EHV charges'!$A:$P,9,FALSE)),"")</f>
        <v/>
      </c>
      <c r="F138" s="109" t="str">
        <f>IFERROR(IF(VLOOKUP($A138,'Annex 2 EHV charges'!$A:$P,10,FALSE)=0,"",VLOOKUP($A138,'Annex 2 EHV charges'!$A:$P,10,FALSE)),"")</f>
        <v/>
      </c>
      <c r="G138" s="110" t="str">
        <f>IFERROR(IF(VLOOKUP($A138,'Annex 2 EHV charges'!$A:$P,11,FALSE)=0,"",VLOOKUP($A138,'Annex 2 EHV charges'!$A:$P,11,FALSE)),"")</f>
        <v/>
      </c>
      <c r="H138" s="110" t="str">
        <f>IFERROR(IF(VLOOKUP($A138,'Annex 2 EHV charges'!$A:$P,12,FALSE)=0,"",VLOOKUP($A138,'Annex 2 EHV charges'!$A:$P,12,FALSE)),"")</f>
        <v/>
      </c>
    </row>
    <row r="139" spans="1:8" x14ac:dyDescent="0.2">
      <c r="A139" s="104" t="str">
        <f t="array" ref="A139">IFERROR(INDEX('Annex 2 EHV charges'!$A$10:$A$10, MATCH(0, IF(('Annex 2 EHV charges'!$A$10:$A$10=""),1, COUNTIF(A$4:$A138, 'Annex 2 EHV charges'!$A$10:$A$10)), 0)),"")</f>
        <v/>
      </c>
      <c r="B139" s="105" t="str">
        <f>IF($A139="","",VLOOKUP($A139,'Annex 2 EHV charges'!$A:$P,2,0))</f>
        <v/>
      </c>
      <c r="C139" s="106" t="str">
        <f>IF($A139="","",VLOOKUP($A139,'Annex 2 EHV charges'!$A:$P,3,0))</f>
        <v/>
      </c>
      <c r="D139" s="107" t="str">
        <f>IF($A139="","",VLOOKUP($A139,'Annex 2 EHV charges'!$A:$P,7,0))</f>
        <v/>
      </c>
      <c r="E139" s="108" t="str">
        <f>IFERROR(IF(VLOOKUP($A139,'Annex 2 EHV charges'!$A:$P,9,FALSE)=0,"",VLOOKUP($A139,'Annex 2 EHV charges'!$A:$P,9,FALSE)),"")</f>
        <v/>
      </c>
      <c r="F139" s="109" t="str">
        <f>IFERROR(IF(VLOOKUP($A139,'Annex 2 EHV charges'!$A:$P,10,FALSE)=0,"",VLOOKUP($A139,'Annex 2 EHV charges'!$A:$P,10,FALSE)),"")</f>
        <v/>
      </c>
      <c r="G139" s="110" t="str">
        <f>IFERROR(IF(VLOOKUP($A139,'Annex 2 EHV charges'!$A:$P,11,FALSE)=0,"",VLOOKUP($A139,'Annex 2 EHV charges'!$A:$P,11,FALSE)),"")</f>
        <v/>
      </c>
      <c r="H139" s="110" t="str">
        <f>IFERROR(IF(VLOOKUP($A139,'Annex 2 EHV charges'!$A:$P,12,FALSE)=0,"",VLOOKUP($A139,'Annex 2 EHV charges'!$A:$P,12,FALSE)),"")</f>
        <v/>
      </c>
    </row>
    <row r="140" spans="1:8" x14ac:dyDescent="0.2">
      <c r="A140" s="104" t="str">
        <f t="array" ref="A140">IFERROR(INDEX('Annex 2 EHV charges'!$A$10:$A$10, MATCH(0, IF(('Annex 2 EHV charges'!$A$10:$A$10=""),1, COUNTIF(A$4:$A139, 'Annex 2 EHV charges'!$A$10:$A$10)), 0)),"")</f>
        <v/>
      </c>
      <c r="B140" s="105" t="str">
        <f>IF($A140="","",VLOOKUP($A140,'Annex 2 EHV charges'!$A:$P,2,0))</f>
        <v/>
      </c>
      <c r="C140" s="106" t="str">
        <f>IF($A140="","",VLOOKUP($A140,'Annex 2 EHV charges'!$A:$P,3,0))</f>
        <v/>
      </c>
      <c r="D140" s="107" t="str">
        <f>IF($A140="","",VLOOKUP($A140,'Annex 2 EHV charges'!$A:$P,7,0))</f>
        <v/>
      </c>
      <c r="E140" s="108" t="str">
        <f>IFERROR(IF(VLOOKUP($A140,'Annex 2 EHV charges'!$A:$P,9,FALSE)=0,"",VLOOKUP($A140,'Annex 2 EHV charges'!$A:$P,9,FALSE)),"")</f>
        <v/>
      </c>
      <c r="F140" s="109" t="str">
        <f>IFERROR(IF(VLOOKUP($A140,'Annex 2 EHV charges'!$A:$P,10,FALSE)=0,"",VLOOKUP($A140,'Annex 2 EHV charges'!$A:$P,10,FALSE)),"")</f>
        <v/>
      </c>
      <c r="G140" s="110" t="str">
        <f>IFERROR(IF(VLOOKUP($A140,'Annex 2 EHV charges'!$A:$P,11,FALSE)=0,"",VLOOKUP($A140,'Annex 2 EHV charges'!$A:$P,11,FALSE)),"")</f>
        <v/>
      </c>
      <c r="H140" s="110" t="str">
        <f>IFERROR(IF(VLOOKUP($A140,'Annex 2 EHV charges'!$A:$P,12,FALSE)=0,"",VLOOKUP($A140,'Annex 2 EHV charges'!$A:$P,12,FALSE)),"")</f>
        <v/>
      </c>
    </row>
    <row r="141" spans="1:8" x14ac:dyDescent="0.2">
      <c r="A141" s="104" t="str">
        <f t="array" ref="A141">IFERROR(INDEX('Annex 2 EHV charges'!$A$10:$A$10, MATCH(0, IF(('Annex 2 EHV charges'!$A$10:$A$10=""),1, COUNTIF(A$4:$A140, 'Annex 2 EHV charges'!$A$10:$A$10)), 0)),"")</f>
        <v/>
      </c>
      <c r="B141" s="105" t="str">
        <f>IF($A141="","",VLOOKUP($A141,'Annex 2 EHV charges'!$A:$P,2,0))</f>
        <v/>
      </c>
      <c r="C141" s="106" t="str">
        <f>IF($A141="","",VLOOKUP($A141,'Annex 2 EHV charges'!$A:$P,3,0))</f>
        <v/>
      </c>
      <c r="D141" s="107" t="str">
        <f>IF($A141="","",VLOOKUP($A141,'Annex 2 EHV charges'!$A:$P,7,0))</f>
        <v/>
      </c>
      <c r="E141" s="108" t="str">
        <f>IFERROR(IF(VLOOKUP($A141,'Annex 2 EHV charges'!$A:$P,9,FALSE)=0,"",VLOOKUP($A141,'Annex 2 EHV charges'!$A:$P,9,FALSE)),"")</f>
        <v/>
      </c>
      <c r="F141" s="109" t="str">
        <f>IFERROR(IF(VLOOKUP($A141,'Annex 2 EHV charges'!$A:$P,10,FALSE)=0,"",VLOOKUP($A141,'Annex 2 EHV charges'!$A:$P,10,FALSE)),"")</f>
        <v/>
      </c>
      <c r="G141" s="110" t="str">
        <f>IFERROR(IF(VLOOKUP($A141,'Annex 2 EHV charges'!$A:$P,11,FALSE)=0,"",VLOOKUP($A141,'Annex 2 EHV charges'!$A:$P,11,FALSE)),"")</f>
        <v/>
      </c>
      <c r="H141" s="110" t="str">
        <f>IFERROR(IF(VLOOKUP($A141,'Annex 2 EHV charges'!$A:$P,12,FALSE)=0,"",VLOOKUP($A141,'Annex 2 EHV charges'!$A:$P,12,FALSE)),"")</f>
        <v/>
      </c>
    </row>
    <row r="142" spans="1:8" x14ac:dyDescent="0.2">
      <c r="A142" s="104" t="str">
        <f t="array" ref="A142">IFERROR(INDEX('Annex 2 EHV charges'!$A$10:$A$10, MATCH(0, IF(('Annex 2 EHV charges'!$A$10:$A$10=""),1, COUNTIF(A$4:$A141, 'Annex 2 EHV charges'!$A$10:$A$10)), 0)),"")</f>
        <v/>
      </c>
      <c r="B142" s="105" t="str">
        <f>IF($A142="","",VLOOKUP($A142,'Annex 2 EHV charges'!$A:$P,2,0))</f>
        <v/>
      </c>
      <c r="C142" s="106" t="str">
        <f>IF($A142="","",VLOOKUP($A142,'Annex 2 EHV charges'!$A:$P,3,0))</f>
        <v/>
      </c>
      <c r="D142" s="107" t="str">
        <f>IF($A142="","",VLOOKUP($A142,'Annex 2 EHV charges'!$A:$P,7,0))</f>
        <v/>
      </c>
      <c r="E142" s="108" t="str">
        <f>IFERROR(IF(VLOOKUP($A142,'Annex 2 EHV charges'!$A:$P,9,FALSE)=0,"",VLOOKUP($A142,'Annex 2 EHV charges'!$A:$P,9,FALSE)),"")</f>
        <v/>
      </c>
      <c r="F142" s="109" t="str">
        <f>IFERROR(IF(VLOOKUP($A142,'Annex 2 EHV charges'!$A:$P,10,FALSE)=0,"",VLOOKUP($A142,'Annex 2 EHV charges'!$A:$P,10,FALSE)),"")</f>
        <v/>
      </c>
      <c r="G142" s="110" t="str">
        <f>IFERROR(IF(VLOOKUP($A142,'Annex 2 EHV charges'!$A:$P,11,FALSE)=0,"",VLOOKUP($A142,'Annex 2 EHV charges'!$A:$P,11,FALSE)),"")</f>
        <v/>
      </c>
      <c r="H142" s="110" t="str">
        <f>IFERROR(IF(VLOOKUP($A142,'Annex 2 EHV charges'!$A:$P,12,FALSE)=0,"",VLOOKUP($A142,'Annex 2 EHV charges'!$A:$P,12,FALSE)),"")</f>
        <v/>
      </c>
    </row>
    <row r="143" spans="1:8" x14ac:dyDescent="0.2">
      <c r="A143" s="104" t="str">
        <f t="array" ref="A143">IFERROR(INDEX('Annex 2 EHV charges'!$A$10:$A$10, MATCH(0, IF(('Annex 2 EHV charges'!$A$10:$A$10=""),1, COUNTIF(A$4:$A142, 'Annex 2 EHV charges'!$A$10:$A$10)), 0)),"")</f>
        <v/>
      </c>
      <c r="B143" s="105" t="str">
        <f>IF($A143="","",VLOOKUP($A143,'Annex 2 EHV charges'!$A:$P,2,0))</f>
        <v/>
      </c>
      <c r="C143" s="106" t="str">
        <f>IF($A143="","",VLOOKUP($A143,'Annex 2 EHV charges'!$A:$P,3,0))</f>
        <v/>
      </c>
      <c r="D143" s="107" t="str">
        <f>IF($A143="","",VLOOKUP($A143,'Annex 2 EHV charges'!$A:$P,7,0))</f>
        <v/>
      </c>
      <c r="E143" s="108" t="str">
        <f>IFERROR(IF(VLOOKUP($A143,'Annex 2 EHV charges'!$A:$P,9,FALSE)=0,"",VLOOKUP($A143,'Annex 2 EHV charges'!$A:$P,9,FALSE)),"")</f>
        <v/>
      </c>
      <c r="F143" s="109" t="str">
        <f>IFERROR(IF(VLOOKUP($A143,'Annex 2 EHV charges'!$A:$P,10,FALSE)=0,"",VLOOKUP($A143,'Annex 2 EHV charges'!$A:$P,10,FALSE)),"")</f>
        <v/>
      </c>
      <c r="G143" s="110" t="str">
        <f>IFERROR(IF(VLOOKUP($A143,'Annex 2 EHV charges'!$A:$P,11,FALSE)=0,"",VLOOKUP($A143,'Annex 2 EHV charges'!$A:$P,11,FALSE)),"")</f>
        <v/>
      </c>
      <c r="H143" s="110" t="str">
        <f>IFERROR(IF(VLOOKUP($A143,'Annex 2 EHV charges'!$A:$P,12,FALSE)=0,"",VLOOKUP($A143,'Annex 2 EHV charges'!$A:$P,12,FALSE)),"")</f>
        <v/>
      </c>
    </row>
    <row r="144" spans="1:8" x14ac:dyDescent="0.2">
      <c r="A144" s="104" t="str">
        <f t="array" ref="A144">IFERROR(INDEX('Annex 2 EHV charges'!$A$10:$A$10, MATCH(0, IF(('Annex 2 EHV charges'!$A$10:$A$10=""),1, COUNTIF(A$4:$A143, 'Annex 2 EHV charges'!$A$10:$A$10)), 0)),"")</f>
        <v/>
      </c>
      <c r="B144" s="105" t="str">
        <f>IF($A144="","",VLOOKUP($A144,'Annex 2 EHV charges'!$A:$P,2,0))</f>
        <v/>
      </c>
      <c r="C144" s="106" t="str">
        <f>IF($A144="","",VLOOKUP($A144,'Annex 2 EHV charges'!$A:$P,3,0))</f>
        <v/>
      </c>
      <c r="D144" s="107" t="str">
        <f>IF($A144="","",VLOOKUP($A144,'Annex 2 EHV charges'!$A:$P,7,0))</f>
        <v/>
      </c>
      <c r="E144" s="108" t="str">
        <f>IFERROR(IF(VLOOKUP($A144,'Annex 2 EHV charges'!$A:$P,9,FALSE)=0,"",VLOOKUP($A144,'Annex 2 EHV charges'!$A:$P,9,FALSE)),"")</f>
        <v/>
      </c>
      <c r="F144" s="109" t="str">
        <f>IFERROR(IF(VLOOKUP($A144,'Annex 2 EHV charges'!$A:$P,10,FALSE)=0,"",VLOOKUP($A144,'Annex 2 EHV charges'!$A:$P,10,FALSE)),"")</f>
        <v/>
      </c>
      <c r="G144" s="110" t="str">
        <f>IFERROR(IF(VLOOKUP($A144,'Annex 2 EHV charges'!$A:$P,11,FALSE)=0,"",VLOOKUP($A144,'Annex 2 EHV charges'!$A:$P,11,FALSE)),"")</f>
        <v/>
      </c>
      <c r="H144" s="110" t="str">
        <f>IFERROR(IF(VLOOKUP($A144,'Annex 2 EHV charges'!$A:$P,12,FALSE)=0,"",VLOOKUP($A144,'Annex 2 EHV charges'!$A:$P,12,FALSE)),"")</f>
        <v/>
      </c>
    </row>
    <row r="145" spans="1:8" x14ac:dyDescent="0.2">
      <c r="A145" s="104" t="str">
        <f t="array" ref="A145">IFERROR(INDEX('Annex 2 EHV charges'!$A$10:$A$10, MATCH(0, IF(('Annex 2 EHV charges'!$A$10:$A$10=""),1, COUNTIF(A$4:$A144, 'Annex 2 EHV charges'!$A$10:$A$10)), 0)),"")</f>
        <v/>
      </c>
      <c r="B145" s="105" t="str">
        <f>IF($A145="","",VLOOKUP($A145,'Annex 2 EHV charges'!$A:$P,2,0))</f>
        <v/>
      </c>
      <c r="C145" s="106" t="str">
        <f>IF($A145="","",VLOOKUP($A145,'Annex 2 EHV charges'!$A:$P,3,0))</f>
        <v/>
      </c>
      <c r="D145" s="107" t="str">
        <f>IF($A145="","",VLOOKUP($A145,'Annex 2 EHV charges'!$A:$P,7,0))</f>
        <v/>
      </c>
      <c r="E145" s="108" t="str">
        <f>IFERROR(IF(VLOOKUP($A145,'Annex 2 EHV charges'!$A:$P,9,FALSE)=0,"",VLOOKUP($A145,'Annex 2 EHV charges'!$A:$P,9,FALSE)),"")</f>
        <v/>
      </c>
      <c r="F145" s="109" t="str">
        <f>IFERROR(IF(VLOOKUP($A145,'Annex 2 EHV charges'!$A:$P,10,FALSE)=0,"",VLOOKUP($A145,'Annex 2 EHV charges'!$A:$P,10,FALSE)),"")</f>
        <v/>
      </c>
      <c r="G145" s="110" t="str">
        <f>IFERROR(IF(VLOOKUP($A145,'Annex 2 EHV charges'!$A:$P,11,FALSE)=0,"",VLOOKUP($A145,'Annex 2 EHV charges'!$A:$P,11,FALSE)),"")</f>
        <v/>
      </c>
      <c r="H145" s="110" t="str">
        <f>IFERROR(IF(VLOOKUP($A145,'Annex 2 EHV charges'!$A:$P,12,FALSE)=0,"",VLOOKUP($A145,'Annex 2 EHV charges'!$A:$P,12,FALSE)),"")</f>
        <v/>
      </c>
    </row>
    <row r="146" spans="1:8" x14ac:dyDescent="0.2">
      <c r="A146" s="104" t="str">
        <f t="array" ref="A146">IFERROR(INDEX('Annex 2 EHV charges'!$A$10:$A$10, MATCH(0, IF(('Annex 2 EHV charges'!$A$10:$A$10=""),1, COUNTIF(A$4:$A145, 'Annex 2 EHV charges'!$A$10:$A$10)), 0)),"")</f>
        <v/>
      </c>
      <c r="B146" s="105" t="str">
        <f>IF($A146="","",VLOOKUP($A146,'Annex 2 EHV charges'!$A:$P,2,0))</f>
        <v/>
      </c>
      <c r="C146" s="106" t="str">
        <f>IF($A146="","",VLOOKUP($A146,'Annex 2 EHV charges'!$A:$P,3,0))</f>
        <v/>
      </c>
      <c r="D146" s="107" t="str">
        <f>IF($A146="","",VLOOKUP($A146,'Annex 2 EHV charges'!$A:$P,7,0))</f>
        <v/>
      </c>
      <c r="E146" s="108" t="str">
        <f>IFERROR(IF(VLOOKUP($A146,'Annex 2 EHV charges'!$A:$P,9,FALSE)=0,"",VLOOKUP($A146,'Annex 2 EHV charges'!$A:$P,9,FALSE)),"")</f>
        <v/>
      </c>
      <c r="F146" s="109" t="str">
        <f>IFERROR(IF(VLOOKUP($A146,'Annex 2 EHV charges'!$A:$P,10,FALSE)=0,"",VLOOKUP($A146,'Annex 2 EHV charges'!$A:$P,10,FALSE)),"")</f>
        <v/>
      </c>
      <c r="G146" s="110" t="str">
        <f>IFERROR(IF(VLOOKUP($A146,'Annex 2 EHV charges'!$A:$P,11,FALSE)=0,"",VLOOKUP($A146,'Annex 2 EHV charges'!$A:$P,11,FALSE)),"")</f>
        <v/>
      </c>
      <c r="H146" s="110" t="str">
        <f>IFERROR(IF(VLOOKUP($A146,'Annex 2 EHV charges'!$A:$P,12,FALSE)=0,"",VLOOKUP($A146,'Annex 2 EHV charges'!$A:$P,12,FALSE)),"")</f>
        <v/>
      </c>
    </row>
    <row r="147" spans="1:8" x14ac:dyDescent="0.2">
      <c r="A147" s="104" t="str">
        <f t="array" ref="A147">IFERROR(INDEX('Annex 2 EHV charges'!$A$10:$A$10, MATCH(0, IF(('Annex 2 EHV charges'!$A$10:$A$10=""),1, COUNTIF(A$4:$A146, 'Annex 2 EHV charges'!$A$10:$A$10)), 0)),"")</f>
        <v/>
      </c>
      <c r="B147" s="105" t="str">
        <f>IF($A147="","",VLOOKUP($A147,'Annex 2 EHV charges'!$A:$P,2,0))</f>
        <v/>
      </c>
      <c r="C147" s="106" t="str">
        <f>IF($A147="","",VLOOKUP($A147,'Annex 2 EHV charges'!$A:$P,3,0))</f>
        <v/>
      </c>
      <c r="D147" s="107" t="str">
        <f>IF($A147="","",VLOOKUP($A147,'Annex 2 EHV charges'!$A:$P,7,0))</f>
        <v/>
      </c>
      <c r="E147" s="108" t="str">
        <f>IFERROR(IF(VLOOKUP($A147,'Annex 2 EHV charges'!$A:$P,9,FALSE)=0,"",VLOOKUP($A147,'Annex 2 EHV charges'!$A:$P,9,FALSE)),"")</f>
        <v/>
      </c>
      <c r="F147" s="109" t="str">
        <f>IFERROR(IF(VLOOKUP($A147,'Annex 2 EHV charges'!$A:$P,10,FALSE)=0,"",VLOOKUP($A147,'Annex 2 EHV charges'!$A:$P,10,FALSE)),"")</f>
        <v/>
      </c>
      <c r="G147" s="110" t="str">
        <f>IFERROR(IF(VLOOKUP($A147,'Annex 2 EHV charges'!$A:$P,11,FALSE)=0,"",VLOOKUP($A147,'Annex 2 EHV charges'!$A:$P,11,FALSE)),"")</f>
        <v/>
      </c>
      <c r="H147" s="110" t="str">
        <f>IFERROR(IF(VLOOKUP($A147,'Annex 2 EHV charges'!$A:$P,12,FALSE)=0,"",VLOOKUP($A147,'Annex 2 EHV charges'!$A:$P,12,FALSE)),"")</f>
        <v/>
      </c>
    </row>
    <row r="148" spans="1:8" x14ac:dyDescent="0.2">
      <c r="A148" s="104" t="str">
        <f t="array" ref="A148">IFERROR(INDEX('Annex 2 EHV charges'!$A$10:$A$10, MATCH(0, IF(('Annex 2 EHV charges'!$A$10:$A$10=""),1, COUNTIF(A$4:$A147, 'Annex 2 EHV charges'!$A$10:$A$10)), 0)),"")</f>
        <v/>
      </c>
      <c r="B148" s="105" t="str">
        <f>IF($A148="","",VLOOKUP($A148,'Annex 2 EHV charges'!$A:$P,2,0))</f>
        <v/>
      </c>
      <c r="C148" s="106" t="str">
        <f>IF($A148="","",VLOOKUP($A148,'Annex 2 EHV charges'!$A:$P,3,0))</f>
        <v/>
      </c>
      <c r="D148" s="107" t="str">
        <f>IF($A148="","",VLOOKUP($A148,'Annex 2 EHV charges'!$A:$P,7,0))</f>
        <v/>
      </c>
      <c r="E148" s="108" t="str">
        <f>IFERROR(IF(VLOOKUP($A148,'Annex 2 EHV charges'!$A:$P,9,FALSE)=0,"",VLOOKUP($A148,'Annex 2 EHV charges'!$A:$P,9,FALSE)),"")</f>
        <v/>
      </c>
      <c r="F148" s="109" t="str">
        <f>IFERROR(IF(VLOOKUP($A148,'Annex 2 EHV charges'!$A:$P,10,FALSE)=0,"",VLOOKUP($A148,'Annex 2 EHV charges'!$A:$P,10,FALSE)),"")</f>
        <v/>
      </c>
      <c r="G148" s="110" t="str">
        <f>IFERROR(IF(VLOOKUP($A148,'Annex 2 EHV charges'!$A:$P,11,FALSE)=0,"",VLOOKUP($A148,'Annex 2 EHV charges'!$A:$P,11,FALSE)),"")</f>
        <v/>
      </c>
      <c r="H148" s="110" t="str">
        <f>IFERROR(IF(VLOOKUP($A148,'Annex 2 EHV charges'!$A:$P,12,FALSE)=0,"",VLOOKUP($A148,'Annex 2 EHV charges'!$A:$P,12,FALSE)),"")</f>
        <v/>
      </c>
    </row>
    <row r="149" spans="1:8" x14ac:dyDescent="0.2">
      <c r="A149" s="104" t="str">
        <f t="array" ref="A149">IFERROR(INDEX('Annex 2 EHV charges'!$A$10:$A$10, MATCH(0, IF(('Annex 2 EHV charges'!$A$10:$A$10=""),1, COUNTIF(A$4:$A148, 'Annex 2 EHV charges'!$A$10:$A$10)), 0)),"")</f>
        <v/>
      </c>
      <c r="B149" s="105" t="str">
        <f>IF($A149="","",VLOOKUP($A149,'Annex 2 EHV charges'!$A:$P,2,0))</f>
        <v/>
      </c>
      <c r="C149" s="106" t="str">
        <f>IF($A149="","",VLOOKUP($A149,'Annex 2 EHV charges'!$A:$P,3,0))</f>
        <v/>
      </c>
      <c r="D149" s="107" t="str">
        <f>IF($A149="","",VLOOKUP($A149,'Annex 2 EHV charges'!$A:$P,7,0))</f>
        <v/>
      </c>
      <c r="E149" s="108" t="str">
        <f>IFERROR(IF(VLOOKUP($A149,'Annex 2 EHV charges'!$A:$P,9,FALSE)=0,"",VLOOKUP($A149,'Annex 2 EHV charges'!$A:$P,9,FALSE)),"")</f>
        <v/>
      </c>
      <c r="F149" s="109" t="str">
        <f>IFERROR(IF(VLOOKUP($A149,'Annex 2 EHV charges'!$A:$P,10,FALSE)=0,"",VLOOKUP($A149,'Annex 2 EHV charges'!$A:$P,10,FALSE)),"")</f>
        <v/>
      </c>
      <c r="G149" s="110" t="str">
        <f>IFERROR(IF(VLOOKUP($A149,'Annex 2 EHV charges'!$A:$P,11,FALSE)=0,"",VLOOKUP($A149,'Annex 2 EHV charges'!$A:$P,11,FALSE)),"")</f>
        <v/>
      </c>
      <c r="H149" s="110" t="str">
        <f>IFERROR(IF(VLOOKUP($A149,'Annex 2 EHV charges'!$A:$P,12,FALSE)=0,"",VLOOKUP($A149,'Annex 2 EHV charges'!$A:$P,12,FALSE)),"")</f>
        <v/>
      </c>
    </row>
    <row r="150" spans="1:8" x14ac:dyDescent="0.2">
      <c r="A150" s="104" t="str">
        <f t="array" ref="A150">IFERROR(INDEX('Annex 2 EHV charges'!$A$10:$A$10, MATCH(0, IF(('Annex 2 EHV charges'!$A$10:$A$10=""),1, COUNTIF(A$4:$A149, 'Annex 2 EHV charges'!$A$10:$A$10)), 0)),"")</f>
        <v/>
      </c>
      <c r="B150" s="105" t="str">
        <f>IF($A150="","",VLOOKUP($A150,'Annex 2 EHV charges'!$A:$P,2,0))</f>
        <v/>
      </c>
      <c r="C150" s="106" t="str">
        <f>IF($A150="","",VLOOKUP($A150,'Annex 2 EHV charges'!$A:$P,3,0))</f>
        <v/>
      </c>
      <c r="D150" s="107" t="str">
        <f>IF($A150="","",VLOOKUP($A150,'Annex 2 EHV charges'!$A:$P,7,0))</f>
        <v/>
      </c>
      <c r="E150" s="108" t="str">
        <f>IFERROR(IF(VLOOKUP($A150,'Annex 2 EHV charges'!$A:$P,9,FALSE)=0,"",VLOOKUP($A150,'Annex 2 EHV charges'!$A:$P,9,FALSE)),"")</f>
        <v/>
      </c>
      <c r="F150" s="109" t="str">
        <f>IFERROR(IF(VLOOKUP($A150,'Annex 2 EHV charges'!$A:$P,10,FALSE)=0,"",VLOOKUP($A150,'Annex 2 EHV charges'!$A:$P,10,FALSE)),"")</f>
        <v/>
      </c>
      <c r="G150" s="110" t="str">
        <f>IFERROR(IF(VLOOKUP($A150,'Annex 2 EHV charges'!$A:$P,11,FALSE)=0,"",VLOOKUP($A150,'Annex 2 EHV charges'!$A:$P,11,FALSE)),"")</f>
        <v/>
      </c>
      <c r="H150" s="110" t="str">
        <f>IFERROR(IF(VLOOKUP($A150,'Annex 2 EHV charges'!$A:$P,12,FALSE)=0,"",VLOOKUP($A150,'Annex 2 EHV charges'!$A:$P,12,FALSE)),"")</f>
        <v/>
      </c>
    </row>
    <row r="151" spans="1:8" x14ac:dyDescent="0.2">
      <c r="A151" s="104" t="str">
        <f t="array" ref="A151">IFERROR(INDEX('Annex 2 EHV charges'!$A$10:$A$10, MATCH(0, IF(('Annex 2 EHV charges'!$A$10:$A$10=""),1, COUNTIF(A$4:$A150, 'Annex 2 EHV charges'!$A$10:$A$10)), 0)),"")</f>
        <v/>
      </c>
      <c r="B151" s="105" t="str">
        <f>IF($A151="","",VLOOKUP($A151,'Annex 2 EHV charges'!$A:$P,2,0))</f>
        <v/>
      </c>
      <c r="C151" s="106" t="str">
        <f>IF($A151="","",VLOOKUP($A151,'Annex 2 EHV charges'!$A:$P,3,0))</f>
        <v/>
      </c>
      <c r="D151" s="107" t="str">
        <f>IF($A151="","",VLOOKUP($A151,'Annex 2 EHV charges'!$A:$P,7,0))</f>
        <v/>
      </c>
      <c r="E151" s="108" t="str">
        <f>IFERROR(IF(VLOOKUP($A151,'Annex 2 EHV charges'!$A:$P,9,FALSE)=0,"",VLOOKUP($A151,'Annex 2 EHV charges'!$A:$P,9,FALSE)),"")</f>
        <v/>
      </c>
      <c r="F151" s="109" t="str">
        <f>IFERROR(IF(VLOOKUP($A151,'Annex 2 EHV charges'!$A:$P,10,FALSE)=0,"",VLOOKUP($A151,'Annex 2 EHV charges'!$A:$P,10,FALSE)),"")</f>
        <v/>
      </c>
      <c r="G151" s="110" t="str">
        <f>IFERROR(IF(VLOOKUP($A151,'Annex 2 EHV charges'!$A:$P,11,FALSE)=0,"",VLOOKUP($A151,'Annex 2 EHV charges'!$A:$P,11,FALSE)),"")</f>
        <v/>
      </c>
      <c r="H151" s="110" t="str">
        <f>IFERROR(IF(VLOOKUP($A151,'Annex 2 EHV charges'!$A:$P,12,FALSE)=0,"",VLOOKUP($A151,'Annex 2 EHV charges'!$A:$P,12,FALSE)),"")</f>
        <v/>
      </c>
    </row>
    <row r="152" spans="1:8" x14ac:dyDescent="0.2">
      <c r="A152" s="104" t="str">
        <f t="array" ref="A152">IFERROR(INDEX('Annex 2 EHV charges'!$A$10:$A$10, MATCH(0, IF(('Annex 2 EHV charges'!$A$10:$A$10=""),1, COUNTIF(A$4:$A151, 'Annex 2 EHV charges'!$A$10:$A$10)), 0)),"")</f>
        <v/>
      </c>
      <c r="B152" s="105" t="str">
        <f>IF($A152="","",VLOOKUP($A152,'Annex 2 EHV charges'!$A:$P,2,0))</f>
        <v/>
      </c>
      <c r="C152" s="106" t="str">
        <f>IF($A152="","",VLOOKUP($A152,'Annex 2 EHV charges'!$A:$P,3,0))</f>
        <v/>
      </c>
      <c r="D152" s="107" t="str">
        <f>IF($A152="","",VLOOKUP($A152,'Annex 2 EHV charges'!$A:$P,7,0))</f>
        <v/>
      </c>
      <c r="E152" s="108" t="str">
        <f>IFERROR(IF(VLOOKUP($A152,'Annex 2 EHV charges'!$A:$P,9,FALSE)=0,"",VLOOKUP($A152,'Annex 2 EHV charges'!$A:$P,9,FALSE)),"")</f>
        <v/>
      </c>
      <c r="F152" s="109" t="str">
        <f>IFERROR(IF(VLOOKUP($A152,'Annex 2 EHV charges'!$A:$P,10,FALSE)=0,"",VLOOKUP($A152,'Annex 2 EHV charges'!$A:$P,10,FALSE)),"")</f>
        <v/>
      </c>
      <c r="G152" s="110" t="str">
        <f>IFERROR(IF(VLOOKUP($A152,'Annex 2 EHV charges'!$A:$P,11,FALSE)=0,"",VLOOKUP($A152,'Annex 2 EHV charges'!$A:$P,11,FALSE)),"")</f>
        <v/>
      </c>
      <c r="H152" s="110" t="str">
        <f>IFERROR(IF(VLOOKUP($A152,'Annex 2 EHV charges'!$A:$P,12,FALSE)=0,"",VLOOKUP($A152,'Annex 2 EHV charges'!$A:$P,12,FALSE)),"")</f>
        <v/>
      </c>
    </row>
    <row r="153" spans="1:8" x14ac:dyDescent="0.2">
      <c r="A153" s="104" t="str">
        <f t="array" ref="A153">IFERROR(INDEX('Annex 2 EHV charges'!$A$10:$A$10, MATCH(0, IF(('Annex 2 EHV charges'!$A$10:$A$10=""),1, COUNTIF(A$4:$A152, 'Annex 2 EHV charges'!$A$10:$A$10)), 0)),"")</f>
        <v/>
      </c>
      <c r="B153" s="105" t="str">
        <f>IF($A153="","",VLOOKUP($A153,'Annex 2 EHV charges'!$A:$P,2,0))</f>
        <v/>
      </c>
      <c r="C153" s="106" t="str">
        <f>IF($A153="","",VLOOKUP($A153,'Annex 2 EHV charges'!$A:$P,3,0))</f>
        <v/>
      </c>
      <c r="D153" s="107" t="str">
        <f>IF($A153="","",VLOOKUP($A153,'Annex 2 EHV charges'!$A:$P,7,0))</f>
        <v/>
      </c>
      <c r="E153" s="108" t="str">
        <f>IFERROR(IF(VLOOKUP($A153,'Annex 2 EHV charges'!$A:$P,9,FALSE)=0,"",VLOOKUP($A153,'Annex 2 EHV charges'!$A:$P,9,FALSE)),"")</f>
        <v/>
      </c>
      <c r="F153" s="109" t="str">
        <f>IFERROR(IF(VLOOKUP($A153,'Annex 2 EHV charges'!$A:$P,10,FALSE)=0,"",VLOOKUP($A153,'Annex 2 EHV charges'!$A:$P,10,FALSE)),"")</f>
        <v/>
      </c>
      <c r="G153" s="110" t="str">
        <f>IFERROR(IF(VLOOKUP($A153,'Annex 2 EHV charges'!$A:$P,11,FALSE)=0,"",VLOOKUP($A153,'Annex 2 EHV charges'!$A:$P,11,FALSE)),"")</f>
        <v/>
      </c>
      <c r="H153" s="110" t="str">
        <f>IFERROR(IF(VLOOKUP($A153,'Annex 2 EHV charges'!$A:$P,12,FALSE)=0,"",VLOOKUP($A153,'Annex 2 EHV charges'!$A:$P,12,FALSE)),"")</f>
        <v/>
      </c>
    </row>
    <row r="154" spans="1:8" x14ac:dyDescent="0.2">
      <c r="A154" s="104" t="str">
        <f t="array" ref="A154">IFERROR(INDEX('Annex 2 EHV charges'!$A$10:$A$10, MATCH(0, IF(('Annex 2 EHV charges'!$A$10:$A$10=""),1, COUNTIF(A$4:$A153, 'Annex 2 EHV charges'!$A$10:$A$10)), 0)),"")</f>
        <v/>
      </c>
      <c r="B154" s="105" t="str">
        <f>IF($A154="","",VLOOKUP($A154,'Annex 2 EHV charges'!$A:$P,2,0))</f>
        <v/>
      </c>
      <c r="C154" s="106" t="str">
        <f>IF($A154="","",VLOOKUP($A154,'Annex 2 EHV charges'!$A:$P,3,0))</f>
        <v/>
      </c>
      <c r="D154" s="107" t="str">
        <f>IF($A154="","",VLOOKUP($A154,'Annex 2 EHV charges'!$A:$P,7,0))</f>
        <v/>
      </c>
      <c r="E154" s="108" t="str">
        <f>IFERROR(IF(VLOOKUP($A154,'Annex 2 EHV charges'!$A:$P,9,FALSE)=0,"",VLOOKUP($A154,'Annex 2 EHV charges'!$A:$P,9,FALSE)),"")</f>
        <v/>
      </c>
      <c r="F154" s="109" t="str">
        <f>IFERROR(IF(VLOOKUP($A154,'Annex 2 EHV charges'!$A:$P,10,FALSE)=0,"",VLOOKUP($A154,'Annex 2 EHV charges'!$A:$P,10,FALSE)),"")</f>
        <v/>
      </c>
      <c r="G154" s="110" t="str">
        <f>IFERROR(IF(VLOOKUP($A154,'Annex 2 EHV charges'!$A:$P,11,FALSE)=0,"",VLOOKUP($A154,'Annex 2 EHV charges'!$A:$P,11,FALSE)),"")</f>
        <v/>
      </c>
      <c r="H154" s="110" t="str">
        <f>IFERROR(IF(VLOOKUP($A154,'Annex 2 EHV charges'!$A:$P,12,FALSE)=0,"",VLOOKUP($A154,'Annex 2 EHV charges'!$A:$P,12,FALSE)),"")</f>
        <v/>
      </c>
    </row>
    <row r="155" spans="1:8" x14ac:dyDescent="0.2">
      <c r="A155" s="104" t="str">
        <f t="array" ref="A155">IFERROR(INDEX('Annex 2 EHV charges'!$A$10:$A$10, MATCH(0, IF(('Annex 2 EHV charges'!$A$10:$A$10=""),1, COUNTIF(A$4:$A154, 'Annex 2 EHV charges'!$A$10:$A$10)), 0)),"")</f>
        <v/>
      </c>
      <c r="B155" s="105" t="str">
        <f>IF($A155="","",VLOOKUP($A155,'Annex 2 EHV charges'!$A:$P,2,0))</f>
        <v/>
      </c>
      <c r="C155" s="106" t="str">
        <f>IF($A155="","",VLOOKUP($A155,'Annex 2 EHV charges'!$A:$P,3,0))</f>
        <v/>
      </c>
      <c r="D155" s="107" t="str">
        <f>IF($A155="","",VLOOKUP($A155,'Annex 2 EHV charges'!$A:$P,7,0))</f>
        <v/>
      </c>
      <c r="E155" s="108" t="str">
        <f>IFERROR(IF(VLOOKUP($A155,'Annex 2 EHV charges'!$A:$P,9,FALSE)=0,"",VLOOKUP($A155,'Annex 2 EHV charges'!$A:$P,9,FALSE)),"")</f>
        <v/>
      </c>
      <c r="F155" s="109" t="str">
        <f>IFERROR(IF(VLOOKUP($A155,'Annex 2 EHV charges'!$A:$P,10,FALSE)=0,"",VLOOKUP($A155,'Annex 2 EHV charges'!$A:$P,10,FALSE)),"")</f>
        <v/>
      </c>
      <c r="G155" s="110" t="str">
        <f>IFERROR(IF(VLOOKUP($A155,'Annex 2 EHV charges'!$A:$P,11,FALSE)=0,"",VLOOKUP($A155,'Annex 2 EHV charges'!$A:$P,11,FALSE)),"")</f>
        <v/>
      </c>
      <c r="H155" s="110" t="str">
        <f>IFERROR(IF(VLOOKUP($A155,'Annex 2 EHV charges'!$A:$P,12,FALSE)=0,"",VLOOKUP($A155,'Annex 2 EHV charges'!$A:$P,12,FALSE)),"")</f>
        <v/>
      </c>
    </row>
    <row r="156" spans="1:8" x14ac:dyDescent="0.2">
      <c r="A156" s="104" t="str">
        <f t="array" ref="A156">IFERROR(INDEX('Annex 2 EHV charges'!$A$10:$A$10, MATCH(0, IF(('Annex 2 EHV charges'!$A$10:$A$10=""),1, COUNTIF(A$4:$A155, 'Annex 2 EHV charges'!$A$10:$A$10)), 0)),"")</f>
        <v/>
      </c>
      <c r="B156" s="105" t="str">
        <f>IF($A156="","",VLOOKUP($A156,'Annex 2 EHV charges'!$A:$P,2,0))</f>
        <v/>
      </c>
      <c r="C156" s="106" t="str">
        <f>IF($A156="","",VLOOKUP($A156,'Annex 2 EHV charges'!$A:$P,3,0))</f>
        <v/>
      </c>
      <c r="D156" s="107" t="str">
        <f>IF($A156="","",VLOOKUP($A156,'Annex 2 EHV charges'!$A:$P,7,0))</f>
        <v/>
      </c>
      <c r="E156" s="108" t="str">
        <f>IFERROR(IF(VLOOKUP($A156,'Annex 2 EHV charges'!$A:$P,9,FALSE)=0,"",VLOOKUP($A156,'Annex 2 EHV charges'!$A:$P,9,FALSE)),"")</f>
        <v/>
      </c>
      <c r="F156" s="109" t="str">
        <f>IFERROR(IF(VLOOKUP($A156,'Annex 2 EHV charges'!$A:$P,10,FALSE)=0,"",VLOOKUP($A156,'Annex 2 EHV charges'!$A:$P,10,FALSE)),"")</f>
        <v/>
      </c>
      <c r="G156" s="110" t="str">
        <f>IFERROR(IF(VLOOKUP($A156,'Annex 2 EHV charges'!$A:$P,11,FALSE)=0,"",VLOOKUP($A156,'Annex 2 EHV charges'!$A:$P,11,FALSE)),"")</f>
        <v/>
      </c>
      <c r="H156" s="110" t="str">
        <f>IFERROR(IF(VLOOKUP($A156,'Annex 2 EHV charges'!$A:$P,12,FALSE)=0,"",VLOOKUP($A156,'Annex 2 EHV charges'!$A:$P,12,FALSE)),"")</f>
        <v/>
      </c>
    </row>
    <row r="157" spans="1:8" x14ac:dyDescent="0.2">
      <c r="A157" s="104" t="str">
        <f t="array" ref="A157">IFERROR(INDEX('Annex 2 EHV charges'!$A$10:$A$10, MATCH(0, IF(('Annex 2 EHV charges'!$A$10:$A$10=""),1, COUNTIF(A$4:$A156, 'Annex 2 EHV charges'!$A$10:$A$10)), 0)),"")</f>
        <v/>
      </c>
      <c r="B157" s="105" t="str">
        <f>IF($A157="","",VLOOKUP($A157,'Annex 2 EHV charges'!$A:$P,2,0))</f>
        <v/>
      </c>
      <c r="C157" s="106" t="str">
        <f>IF($A157="","",VLOOKUP($A157,'Annex 2 EHV charges'!$A:$P,3,0))</f>
        <v/>
      </c>
      <c r="D157" s="107" t="str">
        <f>IF($A157="","",VLOOKUP($A157,'Annex 2 EHV charges'!$A:$P,7,0))</f>
        <v/>
      </c>
      <c r="E157" s="108" t="str">
        <f>IFERROR(IF(VLOOKUP($A157,'Annex 2 EHV charges'!$A:$P,9,FALSE)=0,"",VLOOKUP($A157,'Annex 2 EHV charges'!$A:$P,9,FALSE)),"")</f>
        <v/>
      </c>
      <c r="F157" s="109" t="str">
        <f>IFERROR(IF(VLOOKUP($A157,'Annex 2 EHV charges'!$A:$P,10,FALSE)=0,"",VLOOKUP($A157,'Annex 2 EHV charges'!$A:$P,10,FALSE)),"")</f>
        <v/>
      </c>
      <c r="G157" s="110" t="str">
        <f>IFERROR(IF(VLOOKUP($A157,'Annex 2 EHV charges'!$A:$P,11,FALSE)=0,"",VLOOKUP($A157,'Annex 2 EHV charges'!$A:$P,11,FALSE)),"")</f>
        <v/>
      </c>
      <c r="H157" s="110" t="str">
        <f>IFERROR(IF(VLOOKUP($A157,'Annex 2 EHV charges'!$A:$P,12,FALSE)=0,"",VLOOKUP($A157,'Annex 2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oddFooter>&amp;L&amp;1#&amp;"Arial"&amp;6&amp;K737373Confidentiality: C1 - Public</oddFooter>
    <firstHeader>&amp;L&amp;"Trebuchet MS,Regular"
&amp;"Trebuchet MS,Bold"Annex 2a &amp;"Trebuchet MS,Regular"- Schedule of Import Charges for use of the Distribution System by Designated EHV Properties (including LDNOs with Designated EHV Properties/end-users).</firstHeader>
    <firstFooter>&amp;L&amp;1#&amp;"Arial"&amp;6&amp;K737373Confidentiality: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96"/>
  <sheetViews>
    <sheetView zoomScale="70" zoomScaleNormal="70" zoomScaleSheetLayoutView="100" workbookViewId="0">
      <selection activeCell="A2" sqref="A2:H2"/>
    </sheetView>
  </sheetViews>
  <sheetFormatPr defaultColWidth="9.140625" defaultRowHeight="15" x14ac:dyDescent="0.3"/>
  <cols>
    <col min="1" max="1" width="14.7109375" style="76" customWidth="1"/>
    <col min="2" max="2" width="8.7109375" style="76" customWidth="1"/>
    <col min="3" max="3" width="15.7109375" style="96" bestFit="1" customWidth="1"/>
    <col min="4" max="4" width="50.7109375" style="96" customWidth="1"/>
    <col min="5" max="5" width="14.7109375" style="97" customWidth="1"/>
    <col min="6" max="7" width="14.7109375" style="98" customWidth="1"/>
    <col min="8" max="8" width="14.7109375" style="76" customWidth="1"/>
    <col min="9" max="9" width="15.5703125" style="76" customWidth="1"/>
    <col min="10" max="16384" width="9.140625" style="76"/>
  </cols>
  <sheetData>
    <row r="1" spans="1:9" x14ac:dyDescent="0.2">
      <c r="A1" s="234" t="s">
        <v>295</v>
      </c>
      <c r="B1" s="234"/>
      <c r="C1" s="234"/>
      <c r="D1" s="234"/>
      <c r="E1" s="234"/>
      <c r="F1" s="234"/>
      <c r="G1" s="234"/>
      <c r="H1" s="234"/>
    </row>
    <row r="2" spans="1:9" s="77" customFormat="1" ht="18.75" x14ac:dyDescent="0.2">
      <c r="A2" s="239" t="str">
        <f>Overview!B4&amp; " - Effective from "&amp;Overview!D4&amp;" - "&amp;Overview!E4&amp;" EDCM export charges"</f>
        <v>Vattenfall Networks Limited - GSP M - Effective from 1 April 2023 - Final EDCM export charges</v>
      </c>
      <c r="B2" s="240"/>
      <c r="C2" s="240"/>
      <c r="D2" s="240"/>
      <c r="E2" s="240"/>
      <c r="F2" s="240"/>
      <c r="G2" s="240"/>
      <c r="H2" s="241"/>
    </row>
    <row r="3" spans="1:9" s="78" customFormat="1" ht="18.75" x14ac:dyDescent="0.2">
      <c r="A3" s="99"/>
      <c r="B3" s="99"/>
      <c r="C3" s="99"/>
      <c r="D3" s="100"/>
      <c r="E3" s="101"/>
      <c r="F3" s="101"/>
      <c r="G3" s="102"/>
      <c r="H3" s="102"/>
      <c r="I3" s="68"/>
    </row>
    <row r="4" spans="1:9" ht="75" x14ac:dyDescent="0.2">
      <c r="A4" s="80" t="s">
        <v>272</v>
      </c>
      <c r="B4" s="81" t="s">
        <v>260</v>
      </c>
      <c r="C4" s="80" t="s">
        <v>262</v>
      </c>
      <c r="D4" s="82" t="s">
        <v>29</v>
      </c>
      <c r="E4" s="82" t="str">
        <f>'Annex 2 EHV charges'!M9</f>
        <v>Export
Super Red
unit charge
(p/kWh)</v>
      </c>
      <c r="F4" s="82" t="str">
        <f>'Annex 2 EHV charges'!N9</f>
        <v>Export
fixed charge
(p/day)</v>
      </c>
      <c r="G4" s="82" t="str">
        <f>'Annex 2 EHV charges'!O9</f>
        <v>Export
capacity charge
(p/kVA/day)</v>
      </c>
      <c r="H4" s="82" t="str">
        <f>'Annex 2 EHV charges'!P9</f>
        <v>Export
exceeded capacity charge
(p/kVA/day)</v>
      </c>
    </row>
    <row r="5" spans="1:9" x14ac:dyDescent="0.2">
      <c r="A5" s="111" t="str">
        <f t="array" ref="A5">IFERROR(INDEX('Annex 2 EHV charges'!$D$10:$D$10, MATCH(0, IF(('Annex 2 EHV charges'!$D$10:$D$10=""),1, COUNTIF(A$4:$A4, 'Annex 2 EHV charges'!$D$10:$D$10)), 0)),"")</f>
        <v/>
      </c>
      <c r="B5" s="105" t="str">
        <f>IF($A5="","",VLOOKUP($A5,'Annex 2 EHV charges'!$D:$P,2,0))</f>
        <v/>
      </c>
      <c r="C5" s="106" t="str">
        <f>IF($A5="","",VLOOKUP($A5,'Annex 2 EHV charges'!$D:$P,3,0))</f>
        <v/>
      </c>
      <c r="D5" s="107" t="str">
        <f>IF($A5="","",VLOOKUP($A5,'Annex 2 EHV charges'!$D:$P,4,0))</f>
        <v/>
      </c>
      <c r="E5" s="112" t="str">
        <f>IFERROR(IF(VLOOKUP($A5,'Annex 2 EHV charges'!$D:$P,10,FALSE)=0,0,VLOOKUP($A5,'Annex 2 EHV charges'!$D:$P,10,FALSE)),"")</f>
        <v/>
      </c>
      <c r="F5" s="113" t="str">
        <f>IFERROR(IF(VLOOKUP($A5,'Annex 2 EHV charges'!$D:$P,11,FALSE)=0,0,VLOOKUP($A5,'Annex 2 EHV charges'!$D:$P,11,FALSE)),"")</f>
        <v/>
      </c>
      <c r="G5" s="114" t="str">
        <f>IFERROR(IF(VLOOKUP($A5,'Annex 2 EHV charges'!$D:$P,12,FALSE)=0,0,VLOOKUP($A5,'Annex 2 EHV charges'!$D:$P,12,FALSE)),"")</f>
        <v/>
      </c>
      <c r="H5" s="114" t="str">
        <f>IFERROR(IF(VLOOKUP($A5,'Annex 2 EHV charges'!$D:$P,13,FALSE)=0,0,VLOOKUP($A5,'Annex 2 EHV charges'!$D:$P,13,FALSE)),"")</f>
        <v/>
      </c>
    </row>
    <row r="6" spans="1:9" x14ac:dyDescent="0.2">
      <c r="A6" s="111" t="str">
        <f t="array" ref="A6">IFERROR(INDEX('Annex 2 EHV charges'!$D$10:$D$10, MATCH(0, IF(('Annex 2 EHV charges'!$D$10:$D$10=""),1, COUNTIF(A$4:$A5, 'Annex 2 EHV charges'!$D$10:$D$10)), 0)),"")</f>
        <v/>
      </c>
      <c r="B6" s="105" t="str">
        <f>IF($A6="","",VLOOKUP($A6,'Annex 2 EHV charges'!$D:$P,2,0))</f>
        <v/>
      </c>
      <c r="C6" s="106" t="str">
        <f>IF($A6="","",VLOOKUP($A6,'Annex 2 EHV charges'!$D:$P,3,0))</f>
        <v/>
      </c>
      <c r="D6" s="107" t="str">
        <f>IF($A6="","",VLOOKUP($A6,'Annex 2 EHV charges'!$D:$P,4,0))</f>
        <v/>
      </c>
      <c r="E6" s="112" t="str">
        <f>IFERROR(IF(VLOOKUP($A6,'Annex 2 EHV charges'!$D:$P,10,FALSE)=0,0,VLOOKUP($A6,'Annex 2 EHV charges'!$D:$P,10,FALSE)),"")</f>
        <v/>
      </c>
      <c r="F6" s="113" t="str">
        <f>IFERROR(IF(VLOOKUP($A6,'Annex 2 EHV charges'!$D:$P,11,FALSE)=0,0,VLOOKUP($A6,'Annex 2 EHV charges'!$D:$P,11,FALSE)),"")</f>
        <v/>
      </c>
      <c r="G6" s="114" t="str">
        <f>IFERROR(IF(VLOOKUP($A6,'Annex 2 EHV charges'!$D:$P,12,FALSE)=0,0,VLOOKUP($A6,'Annex 2 EHV charges'!$D:$P,12,FALSE)),"")</f>
        <v/>
      </c>
      <c r="H6" s="114" t="str">
        <f>IFERROR(IF(VLOOKUP($A6,'Annex 2 EHV charges'!$D:$P,13,FALSE)=0,0,VLOOKUP($A6,'Annex 2 EHV charges'!$D:$P,13,FALSE)),"")</f>
        <v/>
      </c>
    </row>
    <row r="7" spans="1:9" x14ac:dyDescent="0.2">
      <c r="A7" s="111" t="str">
        <f t="array" ref="A7">IFERROR(INDEX('Annex 2 EHV charges'!$D$10:$D$10, MATCH(0, IF(('Annex 2 EHV charges'!$D$10:$D$10=""),1, COUNTIF(A$4:$A6, 'Annex 2 EHV charges'!$D$10:$D$10)), 0)),"")</f>
        <v/>
      </c>
      <c r="B7" s="105" t="str">
        <f>IF($A7="","",VLOOKUP($A7,'Annex 2 EHV charges'!$D:$P,2,0))</f>
        <v/>
      </c>
      <c r="C7" s="106" t="str">
        <f>IF($A7="","",VLOOKUP($A7,'Annex 2 EHV charges'!$D:$P,3,0))</f>
        <v/>
      </c>
      <c r="D7" s="107" t="str">
        <f>IF($A7="","",VLOOKUP($A7,'Annex 2 EHV charges'!$D:$P,4,0))</f>
        <v/>
      </c>
      <c r="E7" s="112" t="str">
        <f>IFERROR(IF(VLOOKUP($A7,'Annex 2 EHV charges'!$D:$P,10,FALSE)=0,0,VLOOKUP($A7,'Annex 2 EHV charges'!$D:$P,10,FALSE)),"")</f>
        <v/>
      </c>
      <c r="F7" s="113" t="str">
        <f>IFERROR(IF(VLOOKUP($A7,'Annex 2 EHV charges'!$D:$P,11,FALSE)=0,0,VLOOKUP($A7,'Annex 2 EHV charges'!$D:$P,11,FALSE)),"")</f>
        <v/>
      </c>
      <c r="G7" s="114" t="str">
        <f>IFERROR(IF(VLOOKUP($A7,'Annex 2 EHV charges'!$D:$P,12,FALSE)=0,0,VLOOKUP($A7,'Annex 2 EHV charges'!$D:$P,12,FALSE)),"")</f>
        <v/>
      </c>
      <c r="H7" s="114" t="str">
        <f>IFERROR(IF(VLOOKUP($A7,'Annex 2 EHV charges'!$D:$P,13,FALSE)=0,0,VLOOKUP($A7,'Annex 2 EHV charges'!$D:$P,13,FALSE)),"")</f>
        <v/>
      </c>
    </row>
    <row r="8" spans="1:9" x14ac:dyDescent="0.2">
      <c r="A8" s="111" t="str">
        <f t="array" ref="A8">IFERROR(INDEX('Annex 2 EHV charges'!$D$10:$D$10, MATCH(0, IF(('Annex 2 EHV charges'!$D$10:$D$10=""),1, COUNTIF(A$4:$A7, 'Annex 2 EHV charges'!$D$10:$D$10)), 0)),"")</f>
        <v/>
      </c>
      <c r="B8" s="105" t="str">
        <f>IF($A8="","",VLOOKUP($A8,'Annex 2 EHV charges'!$D:$P,2,0))</f>
        <v/>
      </c>
      <c r="C8" s="106" t="str">
        <f>IF($A8="","",VLOOKUP($A8,'Annex 2 EHV charges'!$D:$P,3,0))</f>
        <v/>
      </c>
      <c r="D8" s="107" t="str">
        <f>IF($A8="","",VLOOKUP($A8,'Annex 2 EHV charges'!$D:$P,4,0))</f>
        <v/>
      </c>
      <c r="E8" s="112" t="str">
        <f>IFERROR(IF(VLOOKUP($A8,'Annex 2 EHV charges'!$D:$P,10,FALSE)=0,0,VLOOKUP($A8,'Annex 2 EHV charges'!$D:$P,10,FALSE)),"")</f>
        <v/>
      </c>
      <c r="F8" s="113" t="str">
        <f>IFERROR(IF(VLOOKUP($A8,'Annex 2 EHV charges'!$D:$P,11,FALSE)=0,0,VLOOKUP($A8,'Annex 2 EHV charges'!$D:$P,11,FALSE)),"")</f>
        <v/>
      </c>
      <c r="G8" s="114" t="str">
        <f>IFERROR(IF(VLOOKUP($A8,'Annex 2 EHV charges'!$D:$P,12,FALSE)=0,0,VLOOKUP($A8,'Annex 2 EHV charges'!$D:$P,12,FALSE)),"")</f>
        <v/>
      </c>
      <c r="H8" s="114" t="str">
        <f>IFERROR(IF(VLOOKUP($A8,'Annex 2 EHV charges'!$D:$P,13,FALSE)=0,0,VLOOKUP($A8,'Annex 2 EHV charges'!$D:$P,13,FALSE)),"")</f>
        <v/>
      </c>
    </row>
    <row r="9" spans="1:9" x14ac:dyDescent="0.2">
      <c r="A9" s="111" t="str">
        <f t="array" ref="A9">IFERROR(INDEX('Annex 2 EHV charges'!$D$10:$D$10, MATCH(0, IF(('Annex 2 EHV charges'!$D$10:$D$10=""),1, COUNTIF(A$4:$A8, 'Annex 2 EHV charges'!$D$10:$D$10)), 0)),"")</f>
        <v/>
      </c>
      <c r="B9" s="105" t="str">
        <f>IF($A9="","",VLOOKUP($A9,'Annex 2 EHV charges'!$D:$P,2,0))</f>
        <v/>
      </c>
      <c r="C9" s="106" t="str">
        <f>IF($A9="","",VLOOKUP($A9,'Annex 2 EHV charges'!$D:$P,3,0))</f>
        <v/>
      </c>
      <c r="D9" s="107" t="str">
        <f>IF($A9="","",VLOOKUP($A9,'Annex 2 EHV charges'!$D:$P,4,0))</f>
        <v/>
      </c>
      <c r="E9" s="112" t="str">
        <f>IFERROR(IF(VLOOKUP($A9,'Annex 2 EHV charges'!$D:$P,10,FALSE)=0,0,VLOOKUP($A9,'Annex 2 EHV charges'!$D:$P,10,FALSE)),"")</f>
        <v/>
      </c>
      <c r="F9" s="113" t="str">
        <f>IFERROR(IF(VLOOKUP($A9,'Annex 2 EHV charges'!$D:$P,11,FALSE)=0,0,VLOOKUP($A9,'Annex 2 EHV charges'!$D:$P,11,FALSE)),"")</f>
        <v/>
      </c>
      <c r="G9" s="114" t="str">
        <f>IFERROR(IF(VLOOKUP($A9,'Annex 2 EHV charges'!$D:$P,12,FALSE)=0,0,VLOOKUP($A9,'Annex 2 EHV charges'!$D:$P,12,FALSE)),"")</f>
        <v/>
      </c>
      <c r="H9" s="114" t="str">
        <f>IFERROR(IF(VLOOKUP($A9,'Annex 2 EHV charges'!$D:$P,13,FALSE)=0,0,VLOOKUP($A9,'Annex 2 EHV charges'!$D:$P,13,FALSE)),"")</f>
        <v/>
      </c>
    </row>
    <row r="10" spans="1:9" x14ac:dyDescent="0.2">
      <c r="A10" s="111" t="str">
        <f t="array" ref="A10">IFERROR(INDEX('Annex 2 EHV charges'!$D$10:$D$10, MATCH(0, IF(('Annex 2 EHV charges'!$D$10:$D$10=""),1, COUNTIF(A$4:$A9, 'Annex 2 EHV charges'!$D$10:$D$10)), 0)),"")</f>
        <v/>
      </c>
      <c r="B10" s="105" t="str">
        <f>IF($A10="","",VLOOKUP($A10,'Annex 2 EHV charges'!$D:$P,2,0))</f>
        <v/>
      </c>
      <c r="C10" s="106" t="str">
        <f>IF($A10="","",VLOOKUP($A10,'Annex 2 EHV charges'!$D:$P,3,0))</f>
        <v/>
      </c>
      <c r="D10" s="107" t="str">
        <f>IF($A10="","",VLOOKUP($A10,'Annex 2 EHV charges'!$D:$P,4,0))</f>
        <v/>
      </c>
      <c r="E10" s="112" t="str">
        <f>IFERROR(IF(VLOOKUP($A10,'Annex 2 EHV charges'!$D:$P,10,FALSE)=0,0,VLOOKUP($A10,'Annex 2 EHV charges'!$D:$P,10,FALSE)),"")</f>
        <v/>
      </c>
      <c r="F10" s="113" t="str">
        <f>IFERROR(IF(VLOOKUP($A10,'Annex 2 EHV charges'!$D:$P,11,FALSE)=0,0,VLOOKUP($A10,'Annex 2 EHV charges'!$D:$P,11,FALSE)),"")</f>
        <v/>
      </c>
      <c r="G10" s="114" t="str">
        <f>IFERROR(IF(VLOOKUP($A10,'Annex 2 EHV charges'!$D:$P,12,FALSE)=0,0,VLOOKUP($A10,'Annex 2 EHV charges'!$D:$P,12,FALSE)),"")</f>
        <v/>
      </c>
      <c r="H10" s="114" t="str">
        <f>IFERROR(IF(VLOOKUP($A10,'Annex 2 EHV charges'!$D:$P,13,FALSE)=0,0,VLOOKUP($A10,'Annex 2 EHV charges'!$D:$P,13,FALSE)),"")</f>
        <v/>
      </c>
    </row>
    <row r="11" spans="1:9" x14ac:dyDescent="0.2">
      <c r="A11" s="111" t="str">
        <f t="array" ref="A11">IFERROR(INDEX('Annex 2 EHV charges'!$D$10:$D$10, MATCH(0, IF(('Annex 2 EHV charges'!$D$10:$D$10=""),1, COUNTIF(A$4:$A10, 'Annex 2 EHV charges'!$D$10:$D$10)), 0)),"")</f>
        <v/>
      </c>
      <c r="B11" s="105" t="str">
        <f>IF($A11="","",VLOOKUP($A11,'Annex 2 EHV charges'!$D:$P,2,0))</f>
        <v/>
      </c>
      <c r="C11" s="106" t="str">
        <f>IF($A11="","",VLOOKUP($A11,'Annex 2 EHV charges'!$D:$P,3,0))</f>
        <v/>
      </c>
      <c r="D11" s="107" t="str">
        <f>IF($A11="","",VLOOKUP($A11,'Annex 2 EHV charges'!$D:$P,4,0))</f>
        <v/>
      </c>
      <c r="E11" s="112" t="str">
        <f>IFERROR(IF(VLOOKUP($A11,'Annex 2 EHV charges'!$D:$P,10,FALSE)=0,0,VLOOKUP($A11,'Annex 2 EHV charges'!$D:$P,10,FALSE)),"")</f>
        <v/>
      </c>
      <c r="F11" s="113" t="str">
        <f>IFERROR(IF(VLOOKUP($A11,'Annex 2 EHV charges'!$D:$P,11,FALSE)=0,0,VLOOKUP($A11,'Annex 2 EHV charges'!$D:$P,11,FALSE)),"")</f>
        <v/>
      </c>
      <c r="G11" s="114" t="str">
        <f>IFERROR(IF(VLOOKUP($A11,'Annex 2 EHV charges'!$D:$P,12,FALSE)=0,0,VLOOKUP($A11,'Annex 2 EHV charges'!$D:$P,12,FALSE)),"")</f>
        <v/>
      </c>
      <c r="H11" s="114" t="str">
        <f>IFERROR(IF(VLOOKUP($A11,'Annex 2 EHV charges'!$D:$P,13,FALSE)=0,0,VLOOKUP($A11,'Annex 2 EHV charges'!$D:$P,13,FALSE)),"")</f>
        <v/>
      </c>
    </row>
    <row r="12" spans="1:9" x14ac:dyDescent="0.2">
      <c r="A12" s="111" t="str">
        <f t="array" ref="A12">IFERROR(INDEX('Annex 2 EHV charges'!$D$10:$D$10, MATCH(0, IF(('Annex 2 EHV charges'!$D$10:$D$10=""),1, COUNTIF(A$4:$A11, 'Annex 2 EHV charges'!$D$10:$D$10)), 0)),"")</f>
        <v/>
      </c>
      <c r="B12" s="105" t="str">
        <f>IF($A12="","",VLOOKUP($A12,'Annex 2 EHV charges'!$D:$P,2,0))</f>
        <v/>
      </c>
      <c r="C12" s="106" t="str">
        <f>IF($A12="","",VLOOKUP($A12,'Annex 2 EHV charges'!$D:$P,3,0))</f>
        <v/>
      </c>
      <c r="D12" s="107" t="str">
        <f>IF($A12="","",VLOOKUP($A12,'Annex 2 EHV charges'!$D:$P,4,0))</f>
        <v/>
      </c>
      <c r="E12" s="112" t="str">
        <f>IFERROR(IF(VLOOKUP($A12,'Annex 2 EHV charges'!$D:$P,10,FALSE)=0,0,VLOOKUP($A12,'Annex 2 EHV charges'!$D:$P,10,FALSE)),"")</f>
        <v/>
      </c>
      <c r="F12" s="113" t="str">
        <f>IFERROR(IF(VLOOKUP($A12,'Annex 2 EHV charges'!$D:$P,11,FALSE)=0,0,VLOOKUP($A12,'Annex 2 EHV charges'!$D:$P,11,FALSE)),"")</f>
        <v/>
      </c>
      <c r="G12" s="114" t="str">
        <f>IFERROR(IF(VLOOKUP($A12,'Annex 2 EHV charges'!$D:$P,12,FALSE)=0,0,VLOOKUP($A12,'Annex 2 EHV charges'!$D:$P,12,FALSE)),"")</f>
        <v/>
      </c>
      <c r="H12" s="114" t="str">
        <f>IFERROR(IF(VLOOKUP($A12,'Annex 2 EHV charges'!$D:$P,13,FALSE)=0,0,VLOOKUP($A12,'Annex 2 EHV charges'!$D:$P,13,FALSE)),"")</f>
        <v/>
      </c>
    </row>
    <row r="13" spans="1:9" x14ac:dyDescent="0.2">
      <c r="A13" s="111" t="str">
        <f t="array" ref="A13">IFERROR(INDEX('Annex 2 EHV charges'!$D$10:$D$10, MATCH(0, IF(('Annex 2 EHV charges'!$D$10:$D$10=""),1, COUNTIF(A$4:$A12, 'Annex 2 EHV charges'!$D$10:$D$10)), 0)),"")</f>
        <v/>
      </c>
      <c r="B13" s="105" t="str">
        <f>IF($A13="","",VLOOKUP($A13,'Annex 2 EHV charges'!$D:$P,2,0))</f>
        <v/>
      </c>
      <c r="C13" s="106" t="str">
        <f>IF($A13="","",VLOOKUP($A13,'Annex 2 EHV charges'!$D:$P,3,0))</f>
        <v/>
      </c>
      <c r="D13" s="107" t="str">
        <f>IF($A13="","",VLOOKUP($A13,'Annex 2 EHV charges'!$D:$P,4,0))</f>
        <v/>
      </c>
      <c r="E13" s="112" t="str">
        <f>IFERROR(IF(VLOOKUP($A13,'Annex 2 EHV charges'!$D:$P,10,FALSE)=0,0,VLOOKUP($A13,'Annex 2 EHV charges'!$D:$P,10,FALSE)),"")</f>
        <v/>
      </c>
      <c r="F13" s="113" t="str">
        <f>IFERROR(IF(VLOOKUP($A13,'Annex 2 EHV charges'!$D:$P,11,FALSE)=0,0,VLOOKUP($A13,'Annex 2 EHV charges'!$D:$P,11,FALSE)),"")</f>
        <v/>
      </c>
      <c r="G13" s="114" t="str">
        <f>IFERROR(IF(VLOOKUP($A13,'Annex 2 EHV charges'!$D:$P,12,FALSE)=0,0,VLOOKUP($A13,'Annex 2 EHV charges'!$D:$P,12,FALSE)),"")</f>
        <v/>
      </c>
      <c r="H13" s="114" t="str">
        <f>IFERROR(IF(VLOOKUP($A13,'Annex 2 EHV charges'!$D:$P,13,FALSE)=0,0,VLOOKUP($A13,'Annex 2 EHV charges'!$D:$P,13,FALSE)),"")</f>
        <v/>
      </c>
    </row>
    <row r="14" spans="1:9" x14ac:dyDescent="0.2">
      <c r="A14" s="111" t="str">
        <f t="array" ref="A14">IFERROR(INDEX('Annex 2 EHV charges'!$D$10:$D$10, MATCH(0, IF(('Annex 2 EHV charges'!$D$10:$D$10=""),1, COUNTIF(A$4:$A13, 'Annex 2 EHV charges'!$D$10:$D$10)), 0)),"")</f>
        <v/>
      </c>
      <c r="B14" s="105" t="str">
        <f>IF($A14="","",VLOOKUP($A14,'Annex 2 EHV charges'!$D:$P,2,0))</f>
        <v/>
      </c>
      <c r="C14" s="106" t="str">
        <f>IF($A14="","",VLOOKUP($A14,'Annex 2 EHV charges'!$D:$P,3,0))</f>
        <v/>
      </c>
      <c r="D14" s="107" t="str">
        <f>IF($A14="","",VLOOKUP($A14,'Annex 2 EHV charges'!$D:$P,4,0))</f>
        <v/>
      </c>
      <c r="E14" s="112" t="str">
        <f>IFERROR(IF(VLOOKUP($A14,'Annex 2 EHV charges'!$D:$P,10,FALSE)=0,0,VLOOKUP($A14,'Annex 2 EHV charges'!$D:$P,10,FALSE)),"")</f>
        <v/>
      </c>
      <c r="F14" s="113" t="str">
        <f>IFERROR(IF(VLOOKUP($A14,'Annex 2 EHV charges'!$D:$P,11,FALSE)=0,0,VLOOKUP($A14,'Annex 2 EHV charges'!$D:$P,11,FALSE)),"")</f>
        <v/>
      </c>
      <c r="G14" s="114" t="str">
        <f>IFERROR(IF(VLOOKUP($A14,'Annex 2 EHV charges'!$D:$P,12,FALSE)=0,0,VLOOKUP($A14,'Annex 2 EHV charges'!$D:$P,12,FALSE)),"")</f>
        <v/>
      </c>
      <c r="H14" s="114" t="str">
        <f>IFERROR(IF(VLOOKUP($A14,'Annex 2 EHV charges'!$D:$P,13,FALSE)=0,0,VLOOKUP($A14,'Annex 2 EHV charges'!$D:$P,13,FALSE)),"")</f>
        <v/>
      </c>
    </row>
    <row r="15" spans="1:9" x14ac:dyDescent="0.2">
      <c r="A15" s="111" t="str">
        <f t="array" ref="A15">IFERROR(INDEX('Annex 2 EHV charges'!$D$10:$D$10, MATCH(0, IF(('Annex 2 EHV charges'!$D$10:$D$10=""),1, COUNTIF(A$4:$A14, 'Annex 2 EHV charges'!$D$10:$D$10)), 0)),"")</f>
        <v/>
      </c>
      <c r="B15" s="105" t="str">
        <f>IF($A15="","",VLOOKUP($A15,'Annex 2 EHV charges'!$D:$P,2,0))</f>
        <v/>
      </c>
      <c r="C15" s="106" t="str">
        <f>IF($A15="","",VLOOKUP($A15,'Annex 2 EHV charges'!$D:$P,3,0))</f>
        <v/>
      </c>
      <c r="D15" s="107" t="str">
        <f>IF($A15="","",VLOOKUP($A15,'Annex 2 EHV charges'!$D:$P,4,0))</f>
        <v/>
      </c>
      <c r="E15" s="112" t="str">
        <f>IFERROR(IF(VLOOKUP($A15,'Annex 2 EHV charges'!$D:$P,10,FALSE)=0,0,VLOOKUP($A15,'Annex 2 EHV charges'!$D:$P,10,FALSE)),"")</f>
        <v/>
      </c>
      <c r="F15" s="113" t="str">
        <f>IFERROR(IF(VLOOKUP($A15,'Annex 2 EHV charges'!$D:$P,11,FALSE)=0,0,VLOOKUP($A15,'Annex 2 EHV charges'!$D:$P,11,FALSE)),"")</f>
        <v/>
      </c>
      <c r="G15" s="114" t="str">
        <f>IFERROR(IF(VLOOKUP($A15,'Annex 2 EHV charges'!$D:$P,12,FALSE)=0,0,VLOOKUP($A15,'Annex 2 EHV charges'!$D:$P,12,FALSE)),"")</f>
        <v/>
      </c>
      <c r="H15" s="114" t="str">
        <f>IFERROR(IF(VLOOKUP($A15,'Annex 2 EHV charges'!$D:$P,13,FALSE)=0,0,VLOOKUP($A15,'Annex 2 EHV charges'!$D:$P,13,FALSE)),"")</f>
        <v/>
      </c>
    </row>
    <row r="16" spans="1:9" x14ac:dyDescent="0.2">
      <c r="A16" s="111" t="str">
        <f t="array" ref="A16">IFERROR(INDEX('Annex 2 EHV charges'!$D$10:$D$10, MATCH(0, IF(('Annex 2 EHV charges'!$D$10:$D$10=""),1, COUNTIF(A$4:$A15, 'Annex 2 EHV charges'!$D$10:$D$10)), 0)),"")</f>
        <v/>
      </c>
      <c r="B16" s="105" t="str">
        <f>IF($A16="","",VLOOKUP($A16,'Annex 2 EHV charges'!$D:$P,2,0))</f>
        <v/>
      </c>
      <c r="C16" s="106" t="str">
        <f>IF($A16="","",VLOOKUP($A16,'Annex 2 EHV charges'!$D:$P,3,0))</f>
        <v/>
      </c>
      <c r="D16" s="107" t="str">
        <f>IF($A16="","",VLOOKUP($A16,'Annex 2 EHV charges'!$D:$P,4,0))</f>
        <v/>
      </c>
      <c r="E16" s="112" t="str">
        <f>IFERROR(IF(VLOOKUP($A16,'Annex 2 EHV charges'!$D:$P,10,FALSE)=0,0,VLOOKUP($A16,'Annex 2 EHV charges'!$D:$P,10,FALSE)),"")</f>
        <v/>
      </c>
      <c r="F16" s="113" t="str">
        <f>IFERROR(IF(VLOOKUP($A16,'Annex 2 EHV charges'!$D:$P,11,FALSE)=0,0,VLOOKUP($A16,'Annex 2 EHV charges'!$D:$P,11,FALSE)),"")</f>
        <v/>
      </c>
      <c r="G16" s="114" t="str">
        <f>IFERROR(IF(VLOOKUP($A16,'Annex 2 EHV charges'!$D:$P,12,FALSE)=0,0,VLOOKUP($A16,'Annex 2 EHV charges'!$D:$P,12,FALSE)),"")</f>
        <v/>
      </c>
      <c r="H16" s="114" t="str">
        <f>IFERROR(IF(VLOOKUP($A16,'Annex 2 EHV charges'!$D:$P,13,FALSE)=0,0,VLOOKUP($A16,'Annex 2 EHV charges'!$D:$P,13,FALSE)),"")</f>
        <v/>
      </c>
    </row>
    <row r="17" spans="1:8" x14ac:dyDescent="0.2">
      <c r="A17" s="111" t="str">
        <f t="array" ref="A17">IFERROR(INDEX('Annex 2 EHV charges'!$D$10:$D$10, MATCH(0, IF(('Annex 2 EHV charges'!$D$10:$D$10=""),1, COUNTIF(A$4:$A16, 'Annex 2 EHV charges'!$D$10:$D$10)), 0)),"")</f>
        <v/>
      </c>
      <c r="B17" s="105" t="str">
        <f>IF($A17="","",VLOOKUP($A17,'Annex 2 EHV charges'!$D:$P,2,0))</f>
        <v/>
      </c>
      <c r="C17" s="106" t="str">
        <f>IF($A17="","",VLOOKUP($A17,'Annex 2 EHV charges'!$D:$P,3,0))</f>
        <v/>
      </c>
      <c r="D17" s="107" t="str">
        <f>IF($A17="","",VLOOKUP($A17,'Annex 2 EHV charges'!$D:$P,4,0))</f>
        <v/>
      </c>
      <c r="E17" s="112" t="str">
        <f>IFERROR(IF(VLOOKUP($A17,'Annex 2 EHV charges'!$D:$P,10,FALSE)=0,0,VLOOKUP($A17,'Annex 2 EHV charges'!$D:$P,10,FALSE)),"")</f>
        <v/>
      </c>
      <c r="F17" s="113" t="str">
        <f>IFERROR(IF(VLOOKUP($A17,'Annex 2 EHV charges'!$D:$P,11,FALSE)=0,0,VLOOKUP($A17,'Annex 2 EHV charges'!$D:$P,11,FALSE)),"")</f>
        <v/>
      </c>
      <c r="G17" s="114" t="str">
        <f>IFERROR(IF(VLOOKUP($A17,'Annex 2 EHV charges'!$D:$P,12,FALSE)=0,0,VLOOKUP($A17,'Annex 2 EHV charges'!$D:$P,12,FALSE)),"")</f>
        <v/>
      </c>
      <c r="H17" s="114" t="str">
        <f>IFERROR(IF(VLOOKUP($A17,'Annex 2 EHV charges'!$D:$P,13,FALSE)=0,0,VLOOKUP($A17,'Annex 2 EHV charges'!$D:$P,13,FALSE)),"")</f>
        <v/>
      </c>
    </row>
    <row r="18" spans="1:8" x14ac:dyDescent="0.2">
      <c r="A18" s="111" t="str">
        <f t="array" ref="A18">IFERROR(INDEX('Annex 2 EHV charges'!$D$10:$D$10, MATCH(0, IF(('Annex 2 EHV charges'!$D$10:$D$10=""),1, COUNTIF(A$4:$A17, 'Annex 2 EHV charges'!$D$10:$D$10)), 0)),"")</f>
        <v/>
      </c>
      <c r="B18" s="105" t="str">
        <f>IF($A18="","",VLOOKUP($A18,'Annex 2 EHV charges'!$D:$P,2,0))</f>
        <v/>
      </c>
      <c r="C18" s="106" t="str">
        <f>IF($A18="","",VLOOKUP($A18,'Annex 2 EHV charges'!$D:$P,3,0))</f>
        <v/>
      </c>
      <c r="D18" s="107" t="str">
        <f>IF($A18="","",VLOOKUP($A18,'Annex 2 EHV charges'!$D:$P,4,0))</f>
        <v/>
      </c>
      <c r="E18" s="112" t="str">
        <f>IFERROR(IF(VLOOKUP($A18,'Annex 2 EHV charges'!$D:$P,10,FALSE)=0,0,VLOOKUP($A18,'Annex 2 EHV charges'!$D:$P,10,FALSE)),"")</f>
        <v/>
      </c>
      <c r="F18" s="113" t="str">
        <f>IFERROR(IF(VLOOKUP($A18,'Annex 2 EHV charges'!$D:$P,11,FALSE)=0,0,VLOOKUP($A18,'Annex 2 EHV charges'!$D:$P,11,FALSE)),"")</f>
        <v/>
      </c>
      <c r="G18" s="114" t="str">
        <f>IFERROR(IF(VLOOKUP($A18,'Annex 2 EHV charges'!$D:$P,12,FALSE)=0,0,VLOOKUP($A18,'Annex 2 EHV charges'!$D:$P,12,FALSE)),"")</f>
        <v/>
      </c>
      <c r="H18" s="114" t="str">
        <f>IFERROR(IF(VLOOKUP($A18,'Annex 2 EHV charges'!$D:$P,13,FALSE)=0,0,VLOOKUP($A18,'Annex 2 EHV charges'!$D:$P,13,FALSE)),"")</f>
        <v/>
      </c>
    </row>
    <row r="19" spans="1:8" x14ac:dyDescent="0.2">
      <c r="A19" s="111" t="str">
        <f t="array" ref="A19">IFERROR(INDEX('Annex 2 EHV charges'!$D$10:$D$10, MATCH(0, IF(('Annex 2 EHV charges'!$D$10:$D$10=""),1, COUNTIF(A$4:$A18, 'Annex 2 EHV charges'!$D$10:$D$10)), 0)),"")</f>
        <v/>
      </c>
      <c r="B19" s="105" t="str">
        <f>IF($A19="","",VLOOKUP($A19,'Annex 2 EHV charges'!$D:$P,2,0))</f>
        <v/>
      </c>
      <c r="C19" s="106" t="str">
        <f>IF($A19="","",VLOOKUP($A19,'Annex 2 EHV charges'!$D:$P,3,0))</f>
        <v/>
      </c>
      <c r="D19" s="107" t="str">
        <f>IF($A19="","",VLOOKUP($A19,'Annex 2 EHV charges'!$D:$P,4,0))</f>
        <v/>
      </c>
      <c r="E19" s="112" t="str">
        <f>IFERROR(IF(VLOOKUP($A19,'Annex 2 EHV charges'!$D:$P,10,FALSE)=0,0,VLOOKUP($A19,'Annex 2 EHV charges'!$D:$P,10,FALSE)),"")</f>
        <v/>
      </c>
      <c r="F19" s="113" t="str">
        <f>IFERROR(IF(VLOOKUP($A19,'Annex 2 EHV charges'!$D:$P,11,FALSE)=0,0,VLOOKUP($A19,'Annex 2 EHV charges'!$D:$P,11,FALSE)),"")</f>
        <v/>
      </c>
      <c r="G19" s="114" t="str">
        <f>IFERROR(IF(VLOOKUP($A19,'Annex 2 EHV charges'!$D:$P,12,FALSE)=0,0,VLOOKUP($A19,'Annex 2 EHV charges'!$D:$P,12,FALSE)),"")</f>
        <v/>
      </c>
      <c r="H19" s="114" t="str">
        <f>IFERROR(IF(VLOOKUP($A19,'Annex 2 EHV charges'!$D:$P,13,FALSE)=0,0,VLOOKUP($A19,'Annex 2 EHV charges'!$D:$P,13,FALSE)),"")</f>
        <v/>
      </c>
    </row>
    <row r="20" spans="1:8" x14ac:dyDescent="0.2">
      <c r="A20" s="111" t="str">
        <f t="array" ref="A20">IFERROR(INDEX('Annex 2 EHV charges'!$D$10:$D$10, MATCH(0, IF(('Annex 2 EHV charges'!$D$10:$D$10=""),1, COUNTIF(A$4:$A19, 'Annex 2 EHV charges'!$D$10:$D$10)), 0)),"")</f>
        <v/>
      </c>
      <c r="B20" s="105" t="str">
        <f>IF($A20="","",VLOOKUP($A20,'Annex 2 EHV charges'!$D:$P,2,0))</f>
        <v/>
      </c>
      <c r="C20" s="106" t="str">
        <f>IF($A20="","",VLOOKUP($A20,'Annex 2 EHV charges'!$D:$P,3,0))</f>
        <v/>
      </c>
      <c r="D20" s="107" t="str">
        <f>IF($A20="","",VLOOKUP($A20,'Annex 2 EHV charges'!$D:$P,4,0))</f>
        <v/>
      </c>
      <c r="E20" s="112" t="str">
        <f>IFERROR(IF(VLOOKUP($A20,'Annex 2 EHV charges'!$D:$P,10,FALSE)=0,0,VLOOKUP($A20,'Annex 2 EHV charges'!$D:$P,10,FALSE)),"")</f>
        <v/>
      </c>
      <c r="F20" s="113" t="str">
        <f>IFERROR(IF(VLOOKUP($A20,'Annex 2 EHV charges'!$D:$P,11,FALSE)=0,0,VLOOKUP($A20,'Annex 2 EHV charges'!$D:$P,11,FALSE)),"")</f>
        <v/>
      </c>
      <c r="G20" s="114" t="str">
        <f>IFERROR(IF(VLOOKUP($A20,'Annex 2 EHV charges'!$D:$P,12,FALSE)=0,0,VLOOKUP($A20,'Annex 2 EHV charges'!$D:$P,12,FALSE)),"")</f>
        <v/>
      </c>
      <c r="H20" s="114" t="str">
        <f>IFERROR(IF(VLOOKUP($A20,'Annex 2 EHV charges'!$D:$P,13,FALSE)=0,0,VLOOKUP($A20,'Annex 2 EHV charges'!$D:$P,13,FALSE)),"")</f>
        <v/>
      </c>
    </row>
    <row r="21" spans="1:8" x14ac:dyDescent="0.2">
      <c r="A21" s="111" t="str">
        <f t="array" ref="A21">IFERROR(INDEX('Annex 2 EHV charges'!$D$10:$D$10, MATCH(0, IF(('Annex 2 EHV charges'!$D$10:$D$10=""),1, COUNTIF(A$4:$A20, 'Annex 2 EHV charges'!$D$10:$D$10)), 0)),"")</f>
        <v/>
      </c>
      <c r="B21" s="105" t="str">
        <f>IF($A21="","",VLOOKUP($A21,'Annex 2 EHV charges'!$D:$P,2,0))</f>
        <v/>
      </c>
      <c r="C21" s="106" t="str">
        <f>IF($A21="","",VLOOKUP($A21,'Annex 2 EHV charges'!$D:$P,3,0))</f>
        <v/>
      </c>
      <c r="D21" s="107" t="str">
        <f>IF($A21="","",VLOOKUP($A21,'Annex 2 EHV charges'!$D:$P,4,0))</f>
        <v/>
      </c>
      <c r="E21" s="112" t="str">
        <f>IFERROR(IF(VLOOKUP($A21,'Annex 2 EHV charges'!$D:$P,10,FALSE)=0,0,VLOOKUP($A21,'Annex 2 EHV charges'!$D:$P,10,FALSE)),"")</f>
        <v/>
      </c>
      <c r="F21" s="113" t="str">
        <f>IFERROR(IF(VLOOKUP($A21,'Annex 2 EHV charges'!$D:$P,11,FALSE)=0,0,VLOOKUP($A21,'Annex 2 EHV charges'!$D:$P,11,FALSE)),"")</f>
        <v/>
      </c>
      <c r="G21" s="114" t="str">
        <f>IFERROR(IF(VLOOKUP($A21,'Annex 2 EHV charges'!$D:$P,12,FALSE)=0,0,VLOOKUP($A21,'Annex 2 EHV charges'!$D:$P,12,FALSE)),"")</f>
        <v/>
      </c>
      <c r="H21" s="114" t="str">
        <f>IFERROR(IF(VLOOKUP($A21,'Annex 2 EHV charges'!$D:$P,13,FALSE)=0,0,VLOOKUP($A21,'Annex 2 EHV charges'!$D:$P,13,FALSE)),"")</f>
        <v/>
      </c>
    </row>
    <row r="22" spans="1:8" x14ac:dyDescent="0.2">
      <c r="A22" s="111" t="str">
        <f t="array" ref="A22">IFERROR(INDEX('Annex 2 EHV charges'!$D$10:$D$10, MATCH(0, IF(('Annex 2 EHV charges'!$D$10:$D$10=""),1, COUNTIF(A$4:$A21, 'Annex 2 EHV charges'!$D$10:$D$10)), 0)),"")</f>
        <v/>
      </c>
      <c r="B22" s="105" t="str">
        <f>IF($A22="","",VLOOKUP($A22,'Annex 2 EHV charges'!$D:$P,2,0))</f>
        <v/>
      </c>
      <c r="C22" s="106" t="str">
        <f>IF($A22="","",VLOOKUP($A22,'Annex 2 EHV charges'!$D:$P,3,0))</f>
        <v/>
      </c>
      <c r="D22" s="107" t="str">
        <f>IF($A22="","",VLOOKUP($A22,'Annex 2 EHV charges'!$D:$P,4,0))</f>
        <v/>
      </c>
      <c r="E22" s="112" t="str">
        <f>IFERROR(IF(VLOOKUP($A22,'Annex 2 EHV charges'!$D:$P,10,FALSE)=0,0,VLOOKUP($A22,'Annex 2 EHV charges'!$D:$P,10,FALSE)),"")</f>
        <v/>
      </c>
      <c r="F22" s="113" t="str">
        <f>IFERROR(IF(VLOOKUP($A22,'Annex 2 EHV charges'!$D:$P,11,FALSE)=0,0,VLOOKUP($A22,'Annex 2 EHV charges'!$D:$P,11,FALSE)),"")</f>
        <v/>
      </c>
      <c r="G22" s="114" t="str">
        <f>IFERROR(IF(VLOOKUP($A22,'Annex 2 EHV charges'!$D:$P,12,FALSE)=0,0,VLOOKUP($A22,'Annex 2 EHV charges'!$D:$P,12,FALSE)),"")</f>
        <v/>
      </c>
      <c r="H22" s="114" t="str">
        <f>IFERROR(IF(VLOOKUP($A22,'Annex 2 EHV charges'!$D:$P,13,FALSE)=0,0,VLOOKUP($A22,'Annex 2 EHV charges'!$D:$P,13,FALSE)),"")</f>
        <v/>
      </c>
    </row>
    <row r="23" spans="1:8" x14ac:dyDescent="0.2">
      <c r="A23" s="111" t="str">
        <f t="array" ref="A23">IFERROR(INDEX('Annex 2 EHV charges'!$D$10:$D$10, MATCH(0, IF(('Annex 2 EHV charges'!$D$10:$D$10=""),1, COUNTIF(A$4:$A22, 'Annex 2 EHV charges'!$D$10:$D$10)), 0)),"")</f>
        <v/>
      </c>
      <c r="B23" s="105" t="str">
        <f>IF($A23="","",VLOOKUP($A23,'Annex 2 EHV charges'!$D:$P,2,0))</f>
        <v/>
      </c>
      <c r="C23" s="106" t="str">
        <f>IF($A23="","",VLOOKUP($A23,'Annex 2 EHV charges'!$D:$P,3,0))</f>
        <v/>
      </c>
      <c r="D23" s="107" t="str">
        <f>IF($A23="","",VLOOKUP($A23,'Annex 2 EHV charges'!$D:$P,4,0))</f>
        <v/>
      </c>
      <c r="E23" s="112" t="str">
        <f>IFERROR(IF(VLOOKUP($A23,'Annex 2 EHV charges'!$D:$P,10,FALSE)=0,0,VLOOKUP($A23,'Annex 2 EHV charges'!$D:$P,10,FALSE)),"")</f>
        <v/>
      </c>
      <c r="F23" s="113" t="str">
        <f>IFERROR(IF(VLOOKUP($A23,'Annex 2 EHV charges'!$D:$P,11,FALSE)=0,0,VLOOKUP($A23,'Annex 2 EHV charges'!$D:$P,11,FALSE)),"")</f>
        <v/>
      </c>
      <c r="G23" s="114" t="str">
        <f>IFERROR(IF(VLOOKUP($A23,'Annex 2 EHV charges'!$D:$P,12,FALSE)=0,0,VLOOKUP($A23,'Annex 2 EHV charges'!$D:$P,12,FALSE)),"")</f>
        <v/>
      </c>
      <c r="H23" s="114" t="str">
        <f>IFERROR(IF(VLOOKUP($A23,'Annex 2 EHV charges'!$D:$P,13,FALSE)=0,0,VLOOKUP($A23,'Annex 2 EHV charges'!$D:$P,13,FALSE)),"")</f>
        <v/>
      </c>
    </row>
    <row r="24" spans="1:8" x14ac:dyDescent="0.2">
      <c r="A24" s="111" t="str">
        <f t="array" ref="A24">IFERROR(INDEX('Annex 2 EHV charges'!$D$10:$D$10, MATCH(0, IF(('Annex 2 EHV charges'!$D$10:$D$10=""),1, COUNTIF(A$4:$A23, 'Annex 2 EHV charges'!$D$10:$D$10)), 0)),"")</f>
        <v/>
      </c>
      <c r="B24" s="105" t="str">
        <f>IF($A24="","",VLOOKUP($A24,'Annex 2 EHV charges'!$D:$P,2,0))</f>
        <v/>
      </c>
      <c r="C24" s="106" t="str">
        <f>IF($A24="","",VLOOKUP($A24,'Annex 2 EHV charges'!$D:$P,3,0))</f>
        <v/>
      </c>
      <c r="D24" s="107" t="str">
        <f>IF($A24="","",VLOOKUP($A24,'Annex 2 EHV charges'!$D:$P,4,0))</f>
        <v/>
      </c>
      <c r="E24" s="112" t="str">
        <f>IFERROR(IF(VLOOKUP($A24,'Annex 2 EHV charges'!$D:$P,10,FALSE)=0,0,VLOOKUP($A24,'Annex 2 EHV charges'!$D:$P,10,FALSE)),"")</f>
        <v/>
      </c>
      <c r="F24" s="113" t="str">
        <f>IFERROR(IF(VLOOKUP($A24,'Annex 2 EHV charges'!$D:$P,11,FALSE)=0,0,VLOOKUP($A24,'Annex 2 EHV charges'!$D:$P,11,FALSE)),"")</f>
        <v/>
      </c>
      <c r="G24" s="114" t="str">
        <f>IFERROR(IF(VLOOKUP($A24,'Annex 2 EHV charges'!$D:$P,12,FALSE)=0,0,VLOOKUP($A24,'Annex 2 EHV charges'!$D:$P,12,FALSE)),"")</f>
        <v/>
      </c>
      <c r="H24" s="114" t="str">
        <f>IFERROR(IF(VLOOKUP($A24,'Annex 2 EHV charges'!$D:$P,13,FALSE)=0,0,VLOOKUP($A24,'Annex 2 EHV charges'!$D:$P,13,FALSE)),"")</f>
        <v/>
      </c>
    </row>
    <row r="25" spans="1:8" x14ac:dyDescent="0.2">
      <c r="A25" s="111" t="str">
        <f t="array" ref="A25">IFERROR(INDEX('Annex 2 EHV charges'!$D$10:$D$10, MATCH(0, IF(('Annex 2 EHV charges'!$D$10:$D$10=""),1, COUNTIF(A$4:$A24, 'Annex 2 EHV charges'!$D$10:$D$10)), 0)),"")</f>
        <v/>
      </c>
      <c r="B25" s="105" t="str">
        <f>IF($A25="","",VLOOKUP($A25,'Annex 2 EHV charges'!$D:$P,2,0))</f>
        <v/>
      </c>
      <c r="C25" s="106" t="str">
        <f>IF($A25="","",VLOOKUP($A25,'Annex 2 EHV charges'!$D:$P,3,0))</f>
        <v/>
      </c>
      <c r="D25" s="107" t="str">
        <f>IF($A25="","",VLOOKUP($A25,'Annex 2 EHV charges'!$D:$P,4,0))</f>
        <v/>
      </c>
      <c r="E25" s="112" t="str">
        <f>IFERROR(IF(VLOOKUP($A25,'Annex 2 EHV charges'!$D:$P,10,FALSE)=0,0,VLOOKUP($A25,'Annex 2 EHV charges'!$D:$P,10,FALSE)),"")</f>
        <v/>
      </c>
      <c r="F25" s="113" t="str">
        <f>IFERROR(IF(VLOOKUP($A25,'Annex 2 EHV charges'!$D:$P,11,FALSE)=0,0,VLOOKUP($A25,'Annex 2 EHV charges'!$D:$P,11,FALSE)),"")</f>
        <v/>
      </c>
      <c r="G25" s="114" t="str">
        <f>IFERROR(IF(VLOOKUP($A25,'Annex 2 EHV charges'!$D:$P,12,FALSE)=0,0,VLOOKUP($A25,'Annex 2 EHV charges'!$D:$P,12,FALSE)),"")</f>
        <v/>
      </c>
      <c r="H25" s="114" t="str">
        <f>IFERROR(IF(VLOOKUP($A25,'Annex 2 EHV charges'!$D:$P,13,FALSE)=0,0,VLOOKUP($A25,'Annex 2 EHV charges'!$D:$P,13,FALSE)),"")</f>
        <v/>
      </c>
    </row>
    <row r="26" spans="1:8" x14ac:dyDescent="0.2">
      <c r="A26" s="111" t="str">
        <f t="array" ref="A26">IFERROR(INDEX('Annex 2 EHV charges'!$D$10:$D$10, MATCH(0, IF(('Annex 2 EHV charges'!$D$10:$D$10=""),1, COUNTIF(A$4:$A25, 'Annex 2 EHV charges'!$D$10:$D$10)), 0)),"")</f>
        <v/>
      </c>
      <c r="B26" s="105" t="str">
        <f>IF($A26="","",VLOOKUP($A26,'Annex 2 EHV charges'!$D:$P,2,0))</f>
        <v/>
      </c>
      <c r="C26" s="106" t="str">
        <f>IF($A26="","",VLOOKUP($A26,'Annex 2 EHV charges'!$D:$P,3,0))</f>
        <v/>
      </c>
      <c r="D26" s="107" t="str">
        <f>IF($A26="","",VLOOKUP($A26,'Annex 2 EHV charges'!$D:$P,4,0))</f>
        <v/>
      </c>
      <c r="E26" s="112" t="str">
        <f>IFERROR(IF(VLOOKUP($A26,'Annex 2 EHV charges'!$D:$P,10,FALSE)=0,0,VLOOKUP($A26,'Annex 2 EHV charges'!$D:$P,10,FALSE)),"")</f>
        <v/>
      </c>
      <c r="F26" s="113" t="str">
        <f>IFERROR(IF(VLOOKUP($A26,'Annex 2 EHV charges'!$D:$P,11,FALSE)=0,0,VLOOKUP($A26,'Annex 2 EHV charges'!$D:$P,11,FALSE)),"")</f>
        <v/>
      </c>
      <c r="G26" s="114" t="str">
        <f>IFERROR(IF(VLOOKUP($A26,'Annex 2 EHV charges'!$D:$P,12,FALSE)=0,0,VLOOKUP($A26,'Annex 2 EHV charges'!$D:$P,12,FALSE)),"")</f>
        <v/>
      </c>
      <c r="H26" s="114" t="str">
        <f>IFERROR(IF(VLOOKUP($A26,'Annex 2 EHV charges'!$D:$P,13,FALSE)=0,0,VLOOKUP($A26,'Annex 2 EHV charges'!$D:$P,13,FALSE)),"")</f>
        <v/>
      </c>
    </row>
    <row r="27" spans="1:8" x14ac:dyDescent="0.2">
      <c r="A27" s="111" t="str">
        <f t="array" ref="A27">IFERROR(INDEX('Annex 2 EHV charges'!$D$10:$D$10, MATCH(0, IF(('Annex 2 EHV charges'!$D$10:$D$10=""),1, COUNTIF(A$4:$A26, 'Annex 2 EHV charges'!$D$10:$D$10)), 0)),"")</f>
        <v/>
      </c>
      <c r="B27" s="105" t="str">
        <f>IF($A27="","",VLOOKUP($A27,'Annex 2 EHV charges'!$D:$P,2,0))</f>
        <v/>
      </c>
      <c r="C27" s="106" t="str">
        <f>IF($A27="","",VLOOKUP($A27,'Annex 2 EHV charges'!$D:$P,3,0))</f>
        <v/>
      </c>
      <c r="D27" s="107" t="str">
        <f>IF($A27="","",VLOOKUP($A27,'Annex 2 EHV charges'!$D:$P,4,0))</f>
        <v/>
      </c>
      <c r="E27" s="112" t="str">
        <f>IFERROR(IF(VLOOKUP($A27,'Annex 2 EHV charges'!$D:$P,10,FALSE)=0,0,VLOOKUP($A27,'Annex 2 EHV charges'!$D:$P,10,FALSE)),"")</f>
        <v/>
      </c>
      <c r="F27" s="113" t="str">
        <f>IFERROR(IF(VLOOKUP($A27,'Annex 2 EHV charges'!$D:$P,11,FALSE)=0,0,VLOOKUP($A27,'Annex 2 EHV charges'!$D:$P,11,FALSE)),"")</f>
        <v/>
      </c>
      <c r="G27" s="114" t="str">
        <f>IFERROR(IF(VLOOKUP($A27,'Annex 2 EHV charges'!$D:$P,12,FALSE)=0,0,VLOOKUP($A27,'Annex 2 EHV charges'!$D:$P,12,FALSE)),"")</f>
        <v/>
      </c>
      <c r="H27" s="114" t="str">
        <f>IFERROR(IF(VLOOKUP($A27,'Annex 2 EHV charges'!$D:$P,13,FALSE)=0,0,VLOOKUP($A27,'Annex 2 EHV charges'!$D:$P,13,FALSE)),"")</f>
        <v/>
      </c>
    </row>
    <row r="28" spans="1:8" x14ac:dyDescent="0.2">
      <c r="A28" s="111" t="str">
        <f t="array" ref="A28">IFERROR(INDEX('Annex 2 EHV charges'!$D$10:$D$10, MATCH(0, IF(('Annex 2 EHV charges'!$D$10:$D$10=""),1, COUNTIF(A$4:$A27, 'Annex 2 EHV charges'!$D$10:$D$10)), 0)),"")</f>
        <v/>
      </c>
      <c r="B28" s="105" t="str">
        <f>IF($A28="","",VLOOKUP($A28,'Annex 2 EHV charges'!$D:$P,2,0))</f>
        <v/>
      </c>
      <c r="C28" s="106" t="str">
        <f>IF($A28="","",VLOOKUP($A28,'Annex 2 EHV charges'!$D:$P,3,0))</f>
        <v/>
      </c>
      <c r="D28" s="107" t="str">
        <f>IF($A28="","",VLOOKUP($A28,'Annex 2 EHV charges'!$D:$P,4,0))</f>
        <v/>
      </c>
      <c r="E28" s="112" t="str">
        <f>IFERROR(IF(VLOOKUP($A28,'Annex 2 EHV charges'!$D:$P,10,FALSE)=0,0,VLOOKUP($A28,'Annex 2 EHV charges'!$D:$P,10,FALSE)),"")</f>
        <v/>
      </c>
      <c r="F28" s="113" t="str">
        <f>IFERROR(IF(VLOOKUP($A28,'Annex 2 EHV charges'!$D:$P,11,FALSE)=0,0,VLOOKUP($A28,'Annex 2 EHV charges'!$D:$P,11,FALSE)),"")</f>
        <v/>
      </c>
      <c r="G28" s="114" t="str">
        <f>IFERROR(IF(VLOOKUP($A28,'Annex 2 EHV charges'!$D:$P,12,FALSE)=0,0,VLOOKUP($A28,'Annex 2 EHV charges'!$D:$P,12,FALSE)),"")</f>
        <v/>
      </c>
      <c r="H28" s="114" t="str">
        <f>IFERROR(IF(VLOOKUP($A28,'Annex 2 EHV charges'!$D:$P,13,FALSE)=0,0,VLOOKUP($A28,'Annex 2 EHV charges'!$D:$P,13,FALSE)),"")</f>
        <v/>
      </c>
    </row>
    <row r="29" spans="1:8" x14ac:dyDescent="0.2">
      <c r="A29" s="111" t="str">
        <f t="array" ref="A29">IFERROR(INDEX('Annex 2 EHV charges'!$D$10:$D$10, MATCH(0, IF(('Annex 2 EHV charges'!$D$10:$D$10=""),1, COUNTIF(A$4:$A28, 'Annex 2 EHV charges'!$D$10:$D$10)), 0)),"")</f>
        <v/>
      </c>
      <c r="B29" s="105" t="str">
        <f>IF($A29="","",VLOOKUP($A29,'Annex 2 EHV charges'!$D:$P,2,0))</f>
        <v/>
      </c>
      <c r="C29" s="106" t="str">
        <f>IF($A29="","",VLOOKUP($A29,'Annex 2 EHV charges'!$D:$P,3,0))</f>
        <v/>
      </c>
      <c r="D29" s="107" t="str">
        <f>IF($A29="","",VLOOKUP($A29,'Annex 2 EHV charges'!$D:$P,4,0))</f>
        <v/>
      </c>
      <c r="E29" s="112" t="str">
        <f>IFERROR(IF(VLOOKUP($A29,'Annex 2 EHV charges'!$D:$P,10,FALSE)=0,0,VLOOKUP($A29,'Annex 2 EHV charges'!$D:$P,10,FALSE)),"")</f>
        <v/>
      </c>
      <c r="F29" s="113" t="str">
        <f>IFERROR(IF(VLOOKUP($A29,'Annex 2 EHV charges'!$D:$P,11,FALSE)=0,0,VLOOKUP($A29,'Annex 2 EHV charges'!$D:$P,11,FALSE)),"")</f>
        <v/>
      </c>
      <c r="G29" s="114" t="str">
        <f>IFERROR(IF(VLOOKUP($A29,'Annex 2 EHV charges'!$D:$P,12,FALSE)=0,0,VLOOKUP($A29,'Annex 2 EHV charges'!$D:$P,12,FALSE)),"")</f>
        <v/>
      </c>
      <c r="H29" s="114" t="str">
        <f>IFERROR(IF(VLOOKUP($A29,'Annex 2 EHV charges'!$D:$P,13,FALSE)=0,0,VLOOKUP($A29,'Annex 2 EHV charges'!$D:$P,13,FALSE)),"")</f>
        <v/>
      </c>
    </row>
    <row r="30" spans="1:8" x14ac:dyDescent="0.2">
      <c r="A30" s="111" t="str">
        <f t="array" ref="A30">IFERROR(INDEX('Annex 2 EHV charges'!$D$10:$D$10, MATCH(0, IF(('Annex 2 EHV charges'!$D$10:$D$10=""),1, COUNTIF(A$4:$A29, 'Annex 2 EHV charges'!$D$10:$D$10)), 0)),"")</f>
        <v/>
      </c>
      <c r="B30" s="105" t="str">
        <f>IF($A30="","",VLOOKUP($A30,'Annex 2 EHV charges'!$D:$P,2,0))</f>
        <v/>
      </c>
      <c r="C30" s="106" t="str">
        <f>IF($A30="","",VLOOKUP($A30,'Annex 2 EHV charges'!$D:$P,3,0))</f>
        <v/>
      </c>
      <c r="D30" s="107" t="str">
        <f>IF($A30="","",VLOOKUP($A30,'Annex 2 EHV charges'!$D:$P,4,0))</f>
        <v/>
      </c>
      <c r="E30" s="112" t="str">
        <f>IFERROR(IF(VLOOKUP($A30,'Annex 2 EHV charges'!$D:$P,10,FALSE)=0,0,VLOOKUP($A30,'Annex 2 EHV charges'!$D:$P,10,FALSE)),"")</f>
        <v/>
      </c>
      <c r="F30" s="113" t="str">
        <f>IFERROR(IF(VLOOKUP($A30,'Annex 2 EHV charges'!$D:$P,11,FALSE)=0,0,VLOOKUP($A30,'Annex 2 EHV charges'!$D:$P,11,FALSE)),"")</f>
        <v/>
      </c>
      <c r="G30" s="114" t="str">
        <f>IFERROR(IF(VLOOKUP($A30,'Annex 2 EHV charges'!$D:$P,12,FALSE)=0,0,VLOOKUP($A30,'Annex 2 EHV charges'!$D:$P,12,FALSE)),"")</f>
        <v/>
      </c>
      <c r="H30" s="114" t="str">
        <f>IFERROR(IF(VLOOKUP($A30,'Annex 2 EHV charges'!$D:$P,13,FALSE)=0,0,VLOOKUP($A30,'Annex 2 EHV charges'!$D:$P,13,FALSE)),"")</f>
        <v/>
      </c>
    </row>
    <row r="31" spans="1:8" x14ac:dyDescent="0.2">
      <c r="A31" s="111" t="str">
        <f t="array" ref="A31">IFERROR(INDEX('Annex 2 EHV charges'!$D$10:$D$10, MATCH(0, IF(('Annex 2 EHV charges'!$D$10:$D$10=""),1, COUNTIF(A$4:$A30, 'Annex 2 EHV charges'!$D$10:$D$10)), 0)),"")</f>
        <v/>
      </c>
      <c r="B31" s="105" t="str">
        <f>IF($A31="","",VLOOKUP($A31,'Annex 2 EHV charges'!$D:$P,2,0))</f>
        <v/>
      </c>
      <c r="C31" s="106" t="str">
        <f>IF($A31="","",VLOOKUP($A31,'Annex 2 EHV charges'!$D:$P,3,0))</f>
        <v/>
      </c>
      <c r="D31" s="107" t="str">
        <f>IF($A31="","",VLOOKUP($A31,'Annex 2 EHV charges'!$D:$P,4,0))</f>
        <v/>
      </c>
      <c r="E31" s="112" t="str">
        <f>IFERROR(IF(VLOOKUP($A31,'Annex 2 EHV charges'!$D:$P,10,FALSE)=0,0,VLOOKUP($A31,'Annex 2 EHV charges'!$D:$P,10,FALSE)),"")</f>
        <v/>
      </c>
      <c r="F31" s="113" t="str">
        <f>IFERROR(IF(VLOOKUP($A31,'Annex 2 EHV charges'!$D:$P,11,FALSE)=0,0,VLOOKUP($A31,'Annex 2 EHV charges'!$D:$P,11,FALSE)),"")</f>
        <v/>
      </c>
      <c r="G31" s="114" t="str">
        <f>IFERROR(IF(VLOOKUP($A31,'Annex 2 EHV charges'!$D:$P,12,FALSE)=0,0,VLOOKUP($A31,'Annex 2 EHV charges'!$D:$P,12,FALSE)),"")</f>
        <v/>
      </c>
      <c r="H31" s="114" t="str">
        <f>IFERROR(IF(VLOOKUP($A31,'Annex 2 EHV charges'!$D:$P,13,FALSE)=0,0,VLOOKUP($A31,'Annex 2 EHV charges'!$D:$P,13,FALSE)),"")</f>
        <v/>
      </c>
    </row>
    <row r="32" spans="1:8" x14ac:dyDescent="0.2">
      <c r="A32" s="111" t="str">
        <f t="array" ref="A32">IFERROR(INDEX('Annex 2 EHV charges'!$D$10:$D$10, MATCH(0, IF(('Annex 2 EHV charges'!$D$10:$D$10=""),1, COUNTIF(A$4:$A31, 'Annex 2 EHV charges'!$D$10:$D$10)), 0)),"")</f>
        <v/>
      </c>
      <c r="B32" s="105" t="str">
        <f>IF($A32="","",VLOOKUP($A32,'Annex 2 EHV charges'!$D:$P,2,0))</f>
        <v/>
      </c>
      <c r="C32" s="106" t="str">
        <f>IF($A32="","",VLOOKUP($A32,'Annex 2 EHV charges'!$D:$P,3,0))</f>
        <v/>
      </c>
      <c r="D32" s="107" t="str">
        <f>IF($A32="","",VLOOKUP($A32,'Annex 2 EHV charges'!$D:$P,4,0))</f>
        <v/>
      </c>
      <c r="E32" s="112" t="str">
        <f>IFERROR(IF(VLOOKUP($A32,'Annex 2 EHV charges'!$D:$P,10,FALSE)=0,0,VLOOKUP($A32,'Annex 2 EHV charges'!$D:$P,10,FALSE)),"")</f>
        <v/>
      </c>
      <c r="F32" s="113" t="str">
        <f>IFERROR(IF(VLOOKUP($A32,'Annex 2 EHV charges'!$D:$P,11,FALSE)=0,0,VLOOKUP($A32,'Annex 2 EHV charges'!$D:$P,11,FALSE)),"")</f>
        <v/>
      </c>
      <c r="G32" s="114" t="str">
        <f>IFERROR(IF(VLOOKUP($A32,'Annex 2 EHV charges'!$D:$P,12,FALSE)=0,0,VLOOKUP($A32,'Annex 2 EHV charges'!$D:$P,12,FALSE)),"")</f>
        <v/>
      </c>
      <c r="H32" s="114" t="str">
        <f>IFERROR(IF(VLOOKUP($A32,'Annex 2 EHV charges'!$D:$P,13,FALSE)=0,0,VLOOKUP($A32,'Annex 2 EHV charges'!$D:$P,13,FALSE)),"")</f>
        <v/>
      </c>
    </row>
    <row r="33" spans="1:8" x14ac:dyDescent="0.2">
      <c r="A33" s="111" t="str">
        <f t="array" ref="A33">IFERROR(INDEX('Annex 2 EHV charges'!$D$10:$D$10, MATCH(0, IF(('Annex 2 EHV charges'!$D$10:$D$10=""),1, COUNTIF(A$4:$A32, 'Annex 2 EHV charges'!$D$10:$D$10)), 0)),"")</f>
        <v/>
      </c>
      <c r="B33" s="105" t="str">
        <f>IF($A33="","",VLOOKUP($A33,'Annex 2 EHV charges'!$D:$P,2,0))</f>
        <v/>
      </c>
      <c r="C33" s="106" t="str">
        <f>IF($A33="","",VLOOKUP($A33,'Annex 2 EHV charges'!$D:$P,3,0))</f>
        <v/>
      </c>
      <c r="D33" s="107" t="str">
        <f>IF($A33="","",VLOOKUP($A33,'Annex 2 EHV charges'!$D:$P,4,0))</f>
        <v/>
      </c>
      <c r="E33" s="112" t="str">
        <f>IFERROR(IF(VLOOKUP($A33,'Annex 2 EHV charges'!$D:$P,10,FALSE)=0,0,VLOOKUP($A33,'Annex 2 EHV charges'!$D:$P,10,FALSE)),"")</f>
        <v/>
      </c>
      <c r="F33" s="113" t="str">
        <f>IFERROR(IF(VLOOKUP($A33,'Annex 2 EHV charges'!$D:$P,11,FALSE)=0,0,VLOOKUP($A33,'Annex 2 EHV charges'!$D:$P,11,FALSE)),"")</f>
        <v/>
      </c>
      <c r="G33" s="114" t="str">
        <f>IFERROR(IF(VLOOKUP($A33,'Annex 2 EHV charges'!$D:$P,12,FALSE)=0,0,VLOOKUP($A33,'Annex 2 EHV charges'!$D:$P,12,FALSE)),"")</f>
        <v/>
      </c>
      <c r="H33" s="114" t="str">
        <f>IFERROR(IF(VLOOKUP($A33,'Annex 2 EHV charges'!$D:$P,13,FALSE)=0,0,VLOOKUP($A33,'Annex 2 EHV charges'!$D:$P,13,FALSE)),"")</f>
        <v/>
      </c>
    </row>
    <row r="34" spans="1:8" x14ac:dyDescent="0.2">
      <c r="A34" s="111" t="str">
        <f t="array" ref="A34">IFERROR(INDEX('Annex 2 EHV charges'!$D$10:$D$10, MATCH(0, IF(('Annex 2 EHV charges'!$D$10:$D$10=""),1, COUNTIF(A$4:$A33, 'Annex 2 EHV charges'!$D$10:$D$10)), 0)),"")</f>
        <v/>
      </c>
      <c r="B34" s="105" t="str">
        <f>IF($A34="","",VLOOKUP($A34,'Annex 2 EHV charges'!$D:$P,2,0))</f>
        <v/>
      </c>
      <c r="C34" s="106" t="str">
        <f>IF($A34="","",VLOOKUP($A34,'Annex 2 EHV charges'!$D:$P,3,0))</f>
        <v/>
      </c>
      <c r="D34" s="107" t="str">
        <f>IF($A34="","",VLOOKUP($A34,'Annex 2 EHV charges'!$D:$P,4,0))</f>
        <v/>
      </c>
      <c r="E34" s="112" t="str">
        <f>IFERROR(IF(VLOOKUP($A34,'Annex 2 EHV charges'!$D:$P,10,FALSE)=0,0,VLOOKUP($A34,'Annex 2 EHV charges'!$D:$P,10,FALSE)),"")</f>
        <v/>
      </c>
      <c r="F34" s="113" t="str">
        <f>IFERROR(IF(VLOOKUP($A34,'Annex 2 EHV charges'!$D:$P,11,FALSE)=0,0,VLOOKUP($A34,'Annex 2 EHV charges'!$D:$P,11,FALSE)),"")</f>
        <v/>
      </c>
      <c r="G34" s="114" t="str">
        <f>IFERROR(IF(VLOOKUP($A34,'Annex 2 EHV charges'!$D:$P,12,FALSE)=0,0,VLOOKUP($A34,'Annex 2 EHV charges'!$D:$P,12,FALSE)),"")</f>
        <v/>
      </c>
      <c r="H34" s="114" t="str">
        <f>IFERROR(IF(VLOOKUP($A34,'Annex 2 EHV charges'!$D:$P,13,FALSE)=0,0,VLOOKUP($A34,'Annex 2 EHV charges'!$D:$P,13,FALSE)),"")</f>
        <v/>
      </c>
    </row>
    <row r="35" spans="1:8" x14ac:dyDescent="0.2">
      <c r="A35" s="111" t="str">
        <f t="array" ref="A35">IFERROR(INDEX('Annex 2 EHV charges'!$D$10:$D$10, MATCH(0, IF(('Annex 2 EHV charges'!$D$10:$D$10=""),1, COUNTIF(A$4:$A34, 'Annex 2 EHV charges'!$D$10:$D$10)), 0)),"")</f>
        <v/>
      </c>
      <c r="B35" s="105" t="str">
        <f>IF($A35="","",VLOOKUP($A35,'Annex 2 EHV charges'!$D:$P,2,0))</f>
        <v/>
      </c>
      <c r="C35" s="106" t="str">
        <f>IF($A35="","",VLOOKUP($A35,'Annex 2 EHV charges'!$D:$P,3,0))</f>
        <v/>
      </c>
      <c r="D35" s="107" t="str">
        <f>IF($A35="","",VLOOKUP($A35,'Annex 2 EHV charges'!$D:$P,4,0))</f>
        <v/>
      </c>
      <c r="E35" s="112" t="str">
        <f>IFERROR(IF(VLOOKUP($A35,'Annex 2 EHV charges'!$D:$P,10,FALSE)=0,0,VLOOKUP($A35,'Annex 2 EHV charges'!$D:$P,10,FALSE)),"")</f>
        <v/>
      </c>
      <c r="F35" s="113" t="str">
        <f>IFERROR(IF(VLOOKUP($A35,'Annex 2 EHV charges'!$D:$P,11,FALSE)=0,0,VLOOKUP($A35,'Annex 2 EHV charges'!$D:$P,11,FALSE)),"")</f>
        <v/>
      </c>
      <c r="G35" s="114" t="str">
        <f>IFERROR(IF(VLOOKUP($A35,'Annex 2 EHV charges'!$D:$P,12,FALSE)=0,0,VLOOKUP($A35,'Annex 2 EHV charges'!$D:$P,12,FALSE)),"")</f>
        <v/>
      </c>
      <c r="H35" s="114" t="str">
        <f>IFERROR(IF(VLOOKUP($A35,'Annex 2 EHV charges'!$D:$P,13,FALSE)=0,0,VLOOKUP($A35,'Annex 2 EHV charges'!$D:$P,13,FALSE)),"")</f>
        <v/>
      </c>
    </row>
    <row r="36" spans="1:8" x14ac:dyDescent="0.2">
      <c r="A36" s="111" t="str">
        <f t="array" ref="A36">IFERROR(INDEX('Annex 2 EHV charges'!$D$10:$D$10, MATCH(0, IF(('Annex 2 EHV charges'!$D$10:$D$10=""),1, COUNTIF(A$4:$A35, 'Annex 2 EHV charges'!$D$10:$D$10)), 0)),"")</f>
        <v/>
      </c>
      <c r="B36" s="105" t="str">
        <f>IF($A36="","",VLOOKUP($A36,'Annex 2 EHV charges'!$D:$P,2,0))</f>
        <v/>
      </c>
      <c r="C36" s="106" t="str">
        <f>IF($A36="","",VLOOKUP($A36,'Annex 2 EHV charges'!$D:$P,3,0))</f>
        <v/>
      </c>
      <c r="D36" s="107" t="str">
        <f>IF($A36="","",VLOOKUP($A36,'Annex 2 EHV charges'!$D:$P,4,0))</f>
        <v/>
      </c>
      <c r="E36" s="112" t="str">
        <f>IFERROR(IF(VLOOKUP($A36,'Annex 2 EHV charges'!$D:$P,10,FALSE)=0,0,VLOOKUP($A36,'Annex 2 EHV charges'!$D:$P,10,FALSE)),"")</f>
        <v/>
      </c>
      <c r="F36" s="113" t="str">
        <f>IFERROR(IF(VLOOKUP($A36,'Annex 2 EHV charges'!$D:$P,11,FALSE)=0,0,VLOOKUP($A36,'Annex 2 EHV charges'!$D:$P,11,FALSE)),"")</f>
        <v/>
      </c>
      <c r="G36" s="114" t="str">
        <f>IFERROR(IF(VLOOKUP($A36,'Annex 2 EHV charges'!$D:$P,12,FALSE)=0,0,VLOOKUP($A36,'Annex 2 EHV charges'!$D:$P,12,FALSE)),"")</f>
        <v/>
      </c>
      <c r="H36" s="114" t="str">
        <f>IFERROR(IF(VLOOKUP($A36,'Annex 2 EHV charges'!$D:$P,13,FALSE)=0,0,VLOOKUP($A36,'Annex 2 EHV charges'!$D:$P,13,FALSE)),"")</f>
        <v/>
      </c>
    </row>
    <row r="37" spans="1:8" x14ac:dyDescent="0.2">
      <c r="A37" s="111" t="str">
        <f t="array" ref="A37">IFERROR(INDEX('Annex 2 EHV charges'!$D$10:$D$10, MATCH(0, IF(('Annex 2 EHV charges'!$D$10:$D$10=""),1, COUNTIF(A$4:$A36, 'Annex 2 EHV charges'!$D$10:$D$10)), 0)),"")</f>
        <v/>
      </c>
      <c r="B37" s="105" t="str">
        <f>IF($A37="","",VLOOKUP($A37,'Annex 2 EHV charges'!$D:$P,2,0))</f>
        <v/>
      </c>
      <c r="C37" s="106" t="str">
        <f>IF($A37="","",VLOOKUP($A37,'Annex 2 EHV charges'!$D:$P,3,0))</f>
        <v/>
      </c>
      <c r="D37" s="107" t="str">
        <f>IF($A37="","",VLOOKUP($A37,'Annex 2 EHV charges'!$D:$P,4,0))</f>
        <v/>
      </c>
      <c r="E37" s="112" t="str">
        <f>IFERROR(IF(VLOOKUP($A37,'Annex 2 EHV charges'!$D:$P,10,FALSE)=0,0,VLOOKUP($A37,'Annex 2 EHV charges'!$D:$P,10,FALSE)),"")</f>
        <v/>
      </c>
      <c r="F37" s="113" t="str">
        <f>IFERROR(IF(VLOOKUP($A37,'Annex 2 EHV charges'!$D:$P,11,FALSE)=0,0,VLOOKUP($A37,'Annex 2 EHV charges'!$D:$P,11,FALSE)),"")</f>
        <v/>
      </c>
      <c r="G37" s="114" t="str">
        <f>IFERROR(IF(VLOOKUP($A37,'Annex 2 EHV charges'!$D:$P,12,FALSE)=0,0,VLOOKUP($A37,'Annex 2 EHV charges'!$D:$P,12,FALSE)),"")</f>
        <v/>
      </c>
      <c r="H37" s="114" t="str">
        <f>IFERROR(IF(VLOOKUP($A37,'Annex 2 EHV charges'!$D:$P,13,FALSE)=0,0,VLOOKUP($A37,'Annex 2 EHV charges'!$D:$P,13,FALSE)),"")</f>
        <v/>
      </c>
    </row>
    <row r="38" spans="1:8" x14ac:dyDescent="0.2">
      <c r="A38" s="111" t="str">
        <f t="array" ref="A38">IFERROR(INDEX('Annex 2 EHV charges'!$D$10:$D$10, MATCH(0, IF(('Annex 2 EHV charges'!$D$10:$D$10=""),1, COUNTIF(A$4:$A37, 'Annex 2 EHV charges'!$D$10:$D$10)), 0)),"")</f>
        <v/>
      </c>
      <c r="B38" s="105" t="str">
        <f>IF($A38="","",VLOOKUP($A38,'Annex 2 EHV charges'!$D:$P,2,0))</f>
        <v/>
      </c>
      <c r="C38" s="106" t="str">
        <f>IF($A38="","",VLOOKUP($A38,'Annex 2 EHV charges'!$D:$P,3,0))</f>
        <v/>
      </c>
      <c r="D38" s="107" t="str">
        <f>IF($A38="","",VLOOKUP($A38,'Annex 2 EHV charges'!$D:$P,4,0))</f>
        <v/>
      </c>
      <c r="E38" s="112" t="str">
        <f>IFERROR(IF(VLOOKUP($A38,'Annex 2 EHV charges'!$D:$P,10,FALSE)=0,0,VLOOKUP($A38,'Annex 2 EHV charges'!$D:$P,10,FALSE)),"")</f>
        <v/>
      </c>
      <c r="F38" s="113" t="str">
        <f>IFERROR(IF(VLOOKUP($A38,'Annex 2 EHV charges'!$D:$P,11,FALSE)=0,0,VLOOKUP($A38,'Annex 2 EHV charges'!$D:$P,11,FALSE)),"")</f>
        <v/>
      </c>
      <c r="G38" s="114" t="str">
        <f>IFERROR(IF(VLOOKUP($A38,'Annex 2 EHV charges'!$D:$P,12,FALSE)=0,0,VLOOKUP($A38,'Annex 2 EHV charges'!$D:$P,12,FALSE)),"")</f>
        <v/>
      </c>
      <c r="H38" s="114" t="str">
        <f>IFERROR(IF(VLOOKUP($A38,'Annex 2 EHV charges'!$D:$P,13,FALSE)=0,0,VLOOKUP($A38,'Annex 2 EHV charges'!$D:$P,13,FALSE)),"")</f>
        <v/>
      </c>
    </row>
    <row r="39" spans="1:8" x14ac:dyDescent="0.2">
      <c r="A39" s="111" t="str">
        <f t="array" ref="A39">IFERROR(INDEX('Annex 2 EHV charges'!$D$10:$D$10, MATCH(0, IF(('Annex 2 EHV charges'!$D$10:$D$10=""),1, COUNTIF(A$4:$A38, 'Annex 2 EHV charges'!$D$10:$D$10)), 0)),"")</f>
        <v/>
      </c>
      <c r="B39" s="105" t="str">
        <f>IF($A39="","",VLOOKUP($A39,'Annex 2 EHV charges'!$D:$P,2,0))</f>
        <v/>
      </c>
      <c r="C39" s="106" t="str">
        <f>IF($A39="","",VLOOKUP($A39,'Annex 2 EHV charges'!$D:$P,3,0))</f>
        <v/>
      </c>
      <c r="D39" s="107" t="str">
        <f>IF($A39="","",VLOOKUP($A39,'Annex 2 EHV charges'!$D:$P,4,0))</f>
        <v/>
      </c>
      <c r="E39" s="112" t="str">
        <f>IFERROR(IF(VLOOKUP($A39,'Annex 2 EHV charges'!$D:$P,10,FALSE)=0,0,VLOOKUP($A39,'Annex 2 EHV charges'!$D:$P,10,FALSE)),"")</f>
        <v/>
      </c>
      <c r="F39" s="113" t="str">
        <f>IFERROR(IF(VLOOKUP($A39,'Annex 2 EHV charges'!$D:$P,11,FALSE)=0,0,VLOOKUP($A39,'Annex 2 EHV charges'!$D:$P,11,FALSE)),"")</f>
        <v/>
      </c>
      <c r="G39" s="114" t="str">
        <f>IFERROR(IF(VLOOKUP($A39,'Annex 2 EHV charges'!$D:$P,12,FALSE)=0,0,VLOOKUP($A39,'Annex 2 EHV charges'!$D:$P,12,FALSE)),"")</f>
        <v/>
      </c>
      <c r="H39" s="114" t="str">
        <f>IFERROR(IF(VLOOKUP($A39,'Annex 2 EHV charges'!$D:$P,13,FALSE)=0,0,VLOOKUP($A39,'Annex 2 EHV charges'!$D:$P,13,FALSE)),"")</f>
        <v/>
      </c>
    </row>
    <row r="40" spans="1:8" x14ac:dyDescent="0.2">
      <c r="A40" s="111" t="str">
        <f t="array" ref="A40">IFERROR(INDEX('Annex 2 EHV charges'!$D$10:$D$10, MATCH(0, IF(('Annex 2 EHV charges'!$D$10:$D$10=""),1, COUNTIF(A$4:$A39, 'Annex 2 EHV charges'!$D$10:$D$10)), 0)),"")</f>
        <v/>
      </c>
      <c r="B40" s="105" t="str">
        <f>IF($A40="","",VLOOKUP($A40,'Annex 2 EHV charges'!$D:$P,2,0))</f>
        <v/>
      </c>
      <c r="C40" s="106" t="str">
        <f>IF($A40="","",VLOOKUP($A40,'Annex 2 EHV charges'!$D:$P,3,0))</f>
        <v/>
      </c>
      <c r="D40" s="107" t="str">
        <f>IF($A40="","",VLOOKUP($A40,'Annex 2 EHV charges'!$D:$P,4,0))</f>
        <v/>
      </c>
      <c r="E40" s="112" t="str">
        <f>IFERROR(IF(VLOOKUP($A40,'Annex 2 EHV charges'!$D:$P,10,FALSE)=0,0,VLOOKUP($A40,'Annex 2 EHV charges'!$D:$P,10,FALSE)),"")</f>
        <v/>
      </c>
      <c r="F40" s="113" t="str">
        <f>IFERROR(IF(VLOOKUP($A40,'Annex 2 EHV charges'!$D:$P,11,FALSE)=0,0,VLOOKUP($A40,'Annex 2 EHV charges'!$D:$P,11,FALSE)),"")</f>
        <v/>
      </c>
      <c r="G40" s="114" t="str">
        <f>IFERROR(IF(VLOOKUP($A40,'Annex 2 EHV charges'!$D:$P,12,FALSE)=0,0,VLOOKUP($A40,'Annex 2 EHV charges'!$D:$P,12,FALSE)),"")</f>
        <v/>
      </c>
      <c r="H40" s="114" t="str">
        <f>IFERROR(IF(VLOOKUP($A40,'Annex 2 EHV charges'!$D:$P,13,FALSE)=0,0,VLOOKUP($A40,'Annex 2 EHV charges'!$D:$P,13,FALSE)),"")</f>
        <v/>
      </c>
    </row>
    <row r="41" spans="1:8" x14ac:dyDescent="0.2">
      <c r="A41" s="111" t="str">
        <f t="array" ref="A41">IFERROR(INDEX('Annex 2 EHV charges'!$D$10:$D$10, MATCH(0, IF(('Annex 2 EHV charges'!$D$10:$D$10=""),1, COUNTIF(A$4:$A40, 'Annex 2 EHV charges'!$D$10:$D$10)), 0)),"")</f>
        <v/>
      </c>
      <c r="B41" s="105" t="str">
        <f>IF($A41="","",VLOOKUP($A41,'Annex 2 EHV charges'!$D:$P,2,0))</f>
        <v/>
      </c>
      <c r="C41" s="106" t="str">
        <f>IF($A41="","",VLOOKUP($A41,'Annex 2 EHV charges'!$D:$P,3,0))</f>
        <v/>
      </c>
      <c r="D41" s="107" t="str">
        <f>IF($A41="","",VLOOKUP($A41,'Annex 2 EHV charges'!$D:$P,4,0))</f>
        <v/>
      </c>
      <c r="E41" s="112" t="str">
        <f>IFERROR(IF(VLOOKUP($A41,'Annex 2 EHV charges'!$D:$P,10,FALSE)=0,0,VLOOKUP($A41,'Annex 2 EHV charges'!$D:$P,10,FALSE)),"")</f>
        <v/>
      </c>
      <c r="F41" s="113" t="str">
        <f>IFERROR(IF(VLOOKUP($A41,'Annex 2 EHV charges'!$D:$P,11,FALSE)=0,0,VLOOKUP($A41,'Annex 2 EHV charges'!$D:$P,11,FALSE)),"")</f>
        <v/>
      </c>
      <c r="G41" s="114" t="str">
        <f>IFERROR(IF(VLOOKUP($A41,'Annex 2 EHV charges'!$D:$P,12,FALSE)=0,0,VLOOKUP($A41,'Annex 2 EHV charges'!$D:$P,12,FALSE)),"")</f>
        <v/>
      </c>
      <c r="H41" s="114" t="str">
        <f>IFERROR(IF(VLOOKUP($A41,'Annex 2 EHV charges'!$D:$P,13,FALSE)=0,0,VLOOKUP($A41,'Annex 2 EHV charges'!$D:$P,13,FALSE)),"")</f>
        <v/>
      </c>
    </row>
    <row r="42" spans="1:8" x14ac:dyDescent="0.2">
      <c r="A42" s="111" t="str">
        <f t="array" ref="A42">IFERROR(INDEX('Annex 2 EHV charges'!$D$10:$D$10, MATCH(0, IF(('Annex 2 EHV charges'!$D$10:$D$10=""),1, COUNTIF(A$4:$A41, 'Annex 2 EHV charges'!$D$10:$D$10)), 0)),"")</f>
        <v/>
      </c>
      <c r="B42" s="105" t="str">
        <f>IF($A42="","",VLOOKUP($A42,'Annex 2 EHV charges'!$D:$P,2,0))</f>
        <v/>
      </c>
      <c r="C42" s="106" t="str">
        <f>IF($A42="","",VLOOKUP($A42,'Annex 2 EHV charges'!$D:$P,3,0))</f>
        <v/>
      </c>
      <c r="D42" s="107" t="str">
        <f>IF($A42="","",VLOOKUP($A42,'Annex 2 EHV charges'!$D:$P,4,0))</f>
        <v/>
      </c>
      <c r="E42" s="112" t="str">
        <f>IFERROR(IF(VLOOKUP($A42,'Annex 2 EHV charges'!$D:$P,10,FALSE)=0,0,VLOOKUP($A42,'Annex 2 EHV charges'!$D:$P,10,FALSE)),"")</f>
        <v/>
      </c>
      <c r="F42" s="113" t="str">
        <f>IFERROR(IF(VLOOKUP($A42,'Annex 2 EHV charges'!$D:$P,11,FALSE)=0,0,VLOOKUP($A42,'Annex 2 EHV charges'!$D:$P,11,FALSE)),"")</f>
        <v/>
      </c>
      <c r="G42" s="114" t="str">
        <f>IFERROR(IF(VLOOKUP($A42,'Annex 2 EHV charges'!$D:$P,12,FALSE)=0,0,VLOOKUP($A42,'Annex 2 EHV charges'!$D:$P,12,FALSE)),"")</f>
        <v/>
      </c>
      <c r="H42" s="114" t="str">
        <f>IFERROR(IF(VLOOKUP($A42,'Annex 2 EHV charges'!$D:$P,13,FALSE)=0,0,VLOOKUP($A42,'Annex 2 EHV charges'!$D:$P,13,FALSE)),"")</f>
        <v/>
      </c>
    </row>
    <row r="43" spans="1:8" x14ac:dyDescent="0.2">
      <c r="A43" s="111" t="str">
        <f t="array" ref="A43">IFERROR(INDEX('Annex 2 EHV charges'!$D$10:$D$10, MATCH(0, IF(('Annex 2 EHV charges'!$D$10:$D$10=""),1, COUNTIF(A$4:$A42, 'Annex 2 EHV charges'!$D$10:$D$10)), 0)),"")</f>
        <v/>
      </c>
      <c r="B43" s="105" t="str">
        <f>IF($A43="","",VLOOKUP($A43,'Annex 2 EHV charges'!$D:$P,2,0))</f>
        <v/>
      </c>
      <c r="C43" s="106" t="str">
        <f>IF($A43="","",VLOOKUP($A43,'Annex 2 EHV charges'!$D:$P,3,0))</f>
        <v/>
      </c>
      <c r="D43" s="107" t="str">
        <f>IF($A43="","",VLOOKUP($A43,'Annex 2 EHV charges'!$D:$P,4,0))</f>
        <v/>
      </c>
      <c r="E43" s="112" t="str">
        <f>IFERROR(IF(VLOOKUP($A43,'Annex 2 EHV charges'!$D:$P,10,FALSE)=0,0,VLOOKUP($A43,'Annex 2 EHV charges'!$D:$P,10,FALSE)),"")</f>
        <v/>
      </c>
      <c r="F43" s="113" t="str">
        <f>IFERROR(IF(VLOOKUP($A43,'Annex 2 EHV charges'!$D:$P,11,FALSE)=0,0,VLOOKUP($A43,'Annex 2 EHV charges'!$D:$P,11,FALSE)),"")</f>
        <v/>
      </c>
      <c r="G43" s="114" t="str">
        <f>IFERROR(IF(VLOOKUP($A43,'Annex 2 EHV charges'!$D:$P,12,FALSE)=0,0,VLOOKUP($A43,'Annex 2 EHV charges'!$D:$P,12,FALSE)),"")</f>
        <v/>
      </c>
      <c r="H43" s="114" t="str">
        <f>IFERROR(IF(VLOOKUP($A43,'Annex 2 EHV charges'!$D:$P,13,FALSE)=0,0,VLOOKUP($A43,'Annex 2 EHV charges'!$D:$P,13,FALSE)),"")</f>
        <v/>
      </c>
    </row>
    <row r="44" spans="1:8" x14ac:dyDescent="0.2">
      <c r="A44" s="111" t="str">
        <f t="array" ref="A44">IFERROR(INDEX('Annex 2 EHV charges'!$D$10:$D$10, MATCH(0, IF(('Annex 2 EHV charges'!$D$10:$D$10=""),1, COUNTIF(A$4:$A43, 'Annex 2 EHV charges'!$D$10:$D$10)), 0)),"")</f>
        <v/>
      </c>
      <c r="B44" s="105" t="str">
        <f>IF($A44="","",VLOOKUP($A44,'Annex 2 EHV charges'!$D:$P,2,0))</f>
        <v/>
      </c>
      <c r="C44" s="106" t="str">
        <f>IF($A44="","",VLOOKUP($A44,'Annex 2 EHV charges'!$D:$P,3,0))</f>
        <v/>
      </c>
      <c r="D44" s="107" t="str">
        <f>IF($A44="","",VLOOKUP($A44,'Annex 2 EHV charges'!$D:$P,4,0))</f>
        <v/>
      </c>
      <c r="E44" s="112" t="str">
        <f>IFERROR(IF(VLOOKUP($A44,'Annex 2 EHV charges'!$D:$P,10,FALSE)=0,0,VLOOKUP($A44,'Annex 2 EHV charges'!$D:$P,10,FALSE)),"")</f>
        <v/>
      </c>
      <c r="F44" s="113" t="str">
        <f>IFERROR(IF(VLOOKUP($A44,'Annex 2 EHV charges'!$D:$P,11,FALSE)=0,0,VLOOKUP($A44,'Annex 2 EHV charges'!$D:$P,11,FALSE)),"")</f>
        <v/>
      </c>
      <c r="G44" s="114" t="str">
        <f>IFERROR(IF(VLOOKUP($A44,'Annex 2 EHV charges'!$D:$P,12,FALSE)=0,0,VLOOKUP($A44,'Annex 2 EHV charges'!$D:$P,12,FALSE)),"")</f>
        <v/>
      </c>
      <c r="H44" s="114" t="str">
        <f>IFERROR(IF(VLOOKUP($A44,'Annex 2 EHV charges'!$D:$P,13,FALSE)=0,0,VLOOKUP($A44,'Annex 2 EHV charges'!$D:$P,13,FALSE)),"")</f>
        <v/>
      </c>
    </row>
    <row r="45" spans="1:8" x14ac:dyDescent="0.2">
      <c r="A45" s="111" t="str">
        <f t="array" ref="A45">IFERROR(INDEX('Annex 2 EHV charges'!$D$10:$D$10, MATCH(0, IF(('Annex 2 EHV charges'!$D$10:$D$10=""),1, COUNTIF(A$4:$A44, 'Annex 2 EHV charges'!$D$10:$D$10)), 0)),"")</f>
        <v/>
      </c>
      <c r="B45" s="105" t="str">
        <f>IF($A45="","",VLOOKUP($A45,'Annex 2 EHV charges'!$D:$P,2,0))</f>
        <v/>
      </c>
      <c r="C45" s="106" t="str">
        <f>IF($A45="","",VLOOKUP($A45,'Annex 2 EHV charges'!$D:$P,3,0))</f>
        <v/>
      </c>
      <c r="D45" s="107" t="str">
        <f>IF($A45="","",VLOOKUP($A45,'Annex 2 EHV charges'!$D:$P,4,0))</f>
        <v/>
      </c>
      <c r="E45" s="112" t="str">
        <f>IFERROR(IF(VLOOKUP($A45,'Annex 2 EHV charges'!$D:$P,10,FALSE)=0,0,VLOOKUP($A45,'Annex 2 EHV charges'!$D:$P,10,FALSE)),"")</f>
        <v/>
      </c>
      <c r="F45" s="113" t="str">
        <f>IFERROR(IF(VLOOKUP($A45,'Annex 2 EHV charges'!$D:$P,11,FALSE)=0,0,VLOOKUP($A45,'Annex 2 EHV charges'!$D:$P,11,FALSE)),"")</f>
        <v/>
      </c>
      <c r="G45" s="114" t="str">
        <f>IFERROR(IF(VLOOKUP($A45,'Annex 2 EHV charges'!$D:$P,12,FALSE)=0,0,VLOOKUP($A45,'Annex 2 EHV charges'!$D:$P,12,FALSE)),"")</f>
        <v/>
      </c>
      <c r="H45" s="114" t="str">
        <f>IFERROR(IF(VLOOKUP($A45,'Annex 2 EHV charges'!$D:$P,13,FALSE)=0,0,VLOOKUP($A45,'Annex 2 EHV charges'!$D:$P,13,FALSE)),"")</f>
        <v/>
      </c>
    </row>
    <row r="46" spans="1:8" x14ac:dyDescent="0.2">
      <c r="A46" s="111" t="str">
        <f t="array" ref="A46">IFERROR(INDEX('Annex 2 EHV charges'!$D$10:$D$10, MATCH(0, IF(('Annex 2 EHV charges'!$D$10:$D$10=""),1, COUNTIF(A$4:$A45, 'Annex 2 EHV charges'!$D$10:$D$10)), 0)),"")</f>
        <v/>
      </c>
      <c r="B46" s="105" t="str">
        <f>IF($A46="","",VLOOKUP($A46,'Annex 2 EHV charges'!$D:$P,2,0))</f>
        <v/>
      </c>
      <c r="C46" s="106" t="str">
        <f>IF($A46="","",VLOOKUP($A46,'Annex 2 EHV charges'!$D:$P,3,0))</f>
        <v/>
      </c>
      <c r="D46" s="107" t="str">
        <f>IF($A46="","",VLOOKUP($A46,'Annex 2 EHV charges'!$D:$P,4,0))</f>
        <v/>
      </c>
      <c r="E46" s="112" t="str">
        <f>IFERROR(IF(VLOOKUP($A46,'Annex 2 EHV charges'!$D:$P,10,FALSE)=0,0,VLOOKUP($A46,'Annex 2 EHV charges'!$D:$P,10,FALSE)),"")</f>
        <v/>
      </c>
      <c r="F46" s="113" t="str">
        <f>IFERROR(IF(VLOOKUP($A46,'Annex 2 EHV charges'!$D:$P,11,FALSE)=0,0,VLOOKUP($A46,'Annex 2 EHV charges'!$D:$P,11,FALSE)),"")</f>
        <v/>
      </c>
      <c r="G46" s="114" t="str">
        <f>IFERROR(IF(VLOOKUP($A46,'Annex 2 EHV charges'!$D:$P,12,FALSE)=0,0,VLOOKUP($A46,'Annex 2 EHV charges'!$D:$P,12,FALSE)),"")</f>
        <v/>
      </c>
      <c r="H46" s="114" t="str">
        <f>IFERROR(IF(VLOOKUP($A46,'Annex 2 EHV charges'!$D:$P,13,FALSE)=0,0,VLOOKUP($A46,'Annex 2 EHV charges'!$D:$P,13,FALSE)),"")</f>
        <v/>
      </c>
    </row>
    <row r="47" spans="1:8" x14ac:dyDescent="0.2">
      <c r="A47" s="111" t="str">
        <f t="array" ref="A47">IFERROR(INDEX('Annex 2 EHV charges'!$D$10:$D$10, MATCH(0, IF(('Annex 2 EHV charges'!$D$10:$D$10=""),1, COUNTIF(A$4:$A46, 'Annex 2 EHV charges'!$D$10:$D$10)), 0)),"")</f>
        <v/>
      </c>
      <c r="B47" s="105" t="str">
        <f>IF($A47="","",VLOOKUP($A47,'Annex 2 EHV charges'!$D:$P,2,0))</f>
        <v/>
      </c>
      <c r="C47" s="106" t="str">
        <f>IF($A47="","",VLOOKUP($A47,'Annex 2 EHV charges'!$D:$P,3,0))</f>
        <v/>
      </c>
      <c r="D47" s="107" t="str">
        <f>IF($A47="","",VLOOKUP($A47,'Annex 2 EHV charges'!$D:$P,4,0))</f>
        <v/>
      </c>
      <c r="E47" s="112" t="str">
        <f>IFERROR(IF(VLOOKUP($A47,'Annex 2 EHV charges'!$D:$P,10,FALSE)=0,0,VLOOKUP($A47,'Annex 2 EHV charges'!$D:$P,10,FALSE)),"")</f>
        <v/>
      </c>
      <c r="F47" s="113" t="str">
        <f>IFERROR(IF(VLOOKUP($A47,'Annex 2 EHV charges'!$D:$P,11,FALSE)=0,0,VLOOKUP($A47,'Annex 2 EHV charges'!$D:$P,11,FALSE)),"")</f>
        <v/>
      </c>
      <c r="G47" s="114" t="str">
        <f>IFERROR(IF(VLOOKUP($A47,'Annex 2 EHV charges'!$D:$P,12,FALSE)=0,0,VLOOKUP($A47,'Annex 2 EHV charges'!$D:$P,12,FALSE)),"")</f>
        <v/>
      </c>
      <c r="H47" s="114" t="str">
        <f>IFERROR(IF(VLOOKUP($A47,'Annex 2 EHV charges'!$D:$P,13,FALSE)=0,0,VLOOKUP($A47,'Annex 2 EHV charges'!$D:$P,13,FALSE)),"")</f>
        <v/>
      </c>
    </row>
    <row r="48" spans="1:8" x14ac:dyDescent="0.2">
      <c r="A48" s="111" t="str">
        <f t="array" ref="A48">IFERROR(INDEX('Annex 2 EHV charges'!$D$10:$D$10, MATCH(0, IF(('Annex 2 EHV charges'!$D$10:$D$10=""),1, COUNTIF(A$4:$A47, 'Annex 2 EHV charges'!$D$10:$D$10)), 0)),"")</f>
        <v/>
      </c>
      <c r="B48" s="105" t="str">
        <f>IF($A48="","",VLOOKUP($A48,'Annex 2 EHV charges'!$D:$P,2,0))</f>
        <v/>
      </c>
      <c r="C48" s="106" t="str">
        <f>IF($A48="","",VLOOKUP($A48,'Annex 2 EHV charges'!$D:$P,3,0))</f>
        <v/>
      </c>
      <c r="D48" s="107" t="str">
        <f>IF($A48="","",VLOOKUP($A48,'Annex 2 EHV charges'!$D:$P,4,0))</f>
        <v/>
      </c>
      <c r="E48" s="112" t="str">
        <f>IFERROR(IF(VLOOKUP($A48,'Annex 2 EHV charges'!$D:$P,10,FALSE)=0,0,VLOOKUP($A48,'Annex 2 EHV charges'!$D:$P,10,FALSE)),"")</f>
        <v/>
      </c>
      <c r="F48" s="113" t="str">
        <f>IFERROR(IF(VLOOKUP($A48,'Annex 2 EHV charges'!$D:$P,11,FALSE)=0,0,VLOOKUP($A48,'Annex 2 EHV charges'!$D:$P,11,FALSE)),"")</f>
        <v/>
      </c>
      <c r="G48" s="114" t="str">
        <f>IFERROR(IF(VLOOKUP($A48,'Annex 2 EHV charges'!$D:$P,12,FALSE)=0,0,VLOOKUP($A48,'Annex 2 EHV charges'!$D:$P,12,FALSE)),"")</f>
        <v/>
      </c>
      <c r="H48" s="114" t="str">
        <f>IFERROR(IF(VLOOKUP($A48,'Annex 2 EHV charges'!$D:$P,13,FALSE)=0,0,VLOOKUP($A48,'Annex 2 EHV charges'!$D:$P,13,FALSE)),"")</f>
        <v/>
      </c>
    </row>
    <row r="49" spans="1:8" x14ac:dyDescent="0.2">
      <c r="A49" s="111" t="str">
        <f t="array" ref="A49">IFERROR(INDEX('Annex 2 EHV charges'!$D$10:$D$10, MATCH(0, IF(('Annex 2 EHV charges'!$D$10:$D$10=""),1, COUNTIF(A$4:$A48, 'Annex 2 EHV charges'!$D$10:$D$10)), 0)),"")</f>
        <v/>
      </c>
      <c r="B49" s="105" t="str">
        <f>IF($A49="","",VLOOKUP($A49,'Annex 2 EHV charges'!$D:$P,2,0))</f>
        <v/>
      </c>
      <c r="C49" s="106" t="str">
        <f>IF($A49="","",VLOOKUP($A49,'Annex 2 EHV charges'!$D:$P,3,0))</f>
        <v/>
      </c>
      <c r="D49" s="107" t="str">
        <f>IF($A49="","",VLOOKUP($A49,'Annex 2 EHV charges'!$D:$P,4,0))</f>
        <v/>
      </c>
      <c r="E49" s="112" t="str">
        <f>IFERROR(IF(VLOOKUP($A49,'Annex 2 EHV charges'!$D:$P,10,FALSE)=0,0,VLOOKUP($A49,'Annex 2 EHV charges'!$D:$P,10,FALSE)),"")</f>
        <v/>
      </c>
      <c r="F49" s="113" t="str">
        <f>IFERROR(IF(VLOOKUP($A49,'Annex 2 EHV charges'!$D:$P,11,FALSE)=0,0,VLOOKUP($A49,'Annex 2 EHV charges'!$D:$P,11,FALSE)),"")</f>
        <v/>
      </c>
      <c r="G49" s="114" t="str">
        <f>IFERROR(IF(VLOOKUP($A49,'Annex 2 EHV charges'!$D:$P,12,FALSE)=0,0,VLOOKUP($A49,'Annex 2 EHV charges'!$D:$P,12,FALSE)),"")</f>
        <v/>
      </c>
      <c r="H49" s="114" t="str">
        <f>IFERROR(IF(VLOOKUP($A49,'Annex 2 EHV charges'!$D:$P,13,FALSE)=0,0,VLOOKUP($A49,'Annex 2 EHV charges'!$D:$P,13,FALSE)),"")</f>
        <v/>
      </c>
    </row>
    <row r="50" spans="1:8" x14ac:dyDescent="0.2">
      <c r="A50" s="111" t="str">
        <f t="array" ref="A50">IFERROR(INDEX('Annex 2 EHV charges'!$D$10:$D$10, MATCH(0, IF(('Annex 2 EHV charges'!$D$10:$D$10=""),1, COUNTIF(A$4:$A49, 'Annex 2 EHV charges'!$D$10:$D$10)), 0)),"")</f>
        <v/>
      </c>
      <c r="B50" s="105" t="str">
        <f>IF($A50="","",VLOOKUP($A50,'Annex 2 EHV charges'!$D:$P,2,0))</f>
        <v/>
      </c>
      <c r="C50" s="106" t="str">
        <f>IF($A50="","",VLOOKUP($A50,'Annex 2 EHV charges'!$D:$P,3,0))</f>
        <v/>
      </c>
      <c r="D50" s="107" t="str">
        <f>IF($A50="","",VLOOKUP($A50,'Annex 2 EHV charges'!$D:$P,4,0))</f>
        <v/>
      </c>
      <c r="E50" s="112" t="str">
        <f>IFERROR(IF(VLOOKUP($A50,'Annex 2 EHV charges'!$D:$P,10,FALSE)=0,0,VLOOKUP($A50,'Annex 2 EHV charges'!$D:$P,10,FALSE)),"")</f>
        <v/>
      </c>
      <c r="F50" s="113" t="str">
        <f>IFERROR(IF(VLOOKUP($A50,'Annex 2 EHV charges'!$D:$P,11,FALSE)=0,0,VLOOKUP($A50,'Annex 2 EHV charges'!$D:$P,11,FALSE)),"")</f>
        <v/>
      </c>
      <c r="G50" s="114" t="str">
        <f>IFERROR(IF(VLOOKUP($A50,'Annex 2 EHV charges'!$D:$P,12,FALSE)=0,0,VLOOKUP($A50,'Annex 2 EHV charges'!$D:$P,12,FALSE)),"")</f>
        <v/>
      </c>
      <c r="H50" s="114" t="str">
        <f>IFERROR(IF(VLOOKUP($A50,'Annex 2 EHV charges'!$D:$P,13,FALSE)=0,0,VLOOKUP($A50,'Annex 2 EHV charges'!$D:$P,13,FALSE)),"")</f>
        <v/>
      </c>
    </row>
    <row r="51" spans="1:8" x14ac:dyDescent="0.2">
      <c r="A51" s="111" t="str">
        <f t="array" ref="A51">IFERROR(INDEX('Annex 2 EHV charges'!$D$10:$D$10, MATCH(0, IF(('Annex 2 EHV charges'!$D$10:$D$10=""),1, COUNTIF(A$4:$A50, 'Annex 2 EHV charges'!$D$10:$D$10)), 0)),"")</f>
        <v/>
      </c>
      <c r="B51" s="105" t="str">
        <f>IF($A51="","",VLOOKUP($A51,'Annex 2 EHV charges'!$D:$P,2,0))</f>
        <v/>
      </c>
      <c r="C51" s="106" t="str">
        <f>IF($A51="","",VLOOKUP($A51,'Annex 2 EHV charges'!$D:$P,3,0))</f>
        <v/>
      </c>
      <c r="D51" s="107" t="str">
        <f>IF($A51="","",VLOOKUP($A51,'Annex 2 EHV charges'!$D:$P,4,0))</f>
        <v/>
      </c>
      <c r="E51" s="112" t="str">
        <f>IFERROR(IF(VLOOKUP($A51,'Annex 2 EHV charges'!$D:$P,10,FALSE)=0,0,VLOOKUP($A51,'Annex 2 EHV charges'!$D:$P,10,FALSE)),"")</f>
        <v/>
      </c>
      <c r="F51" s="113" t="str">
        <f>IFERROR(IF(VLOOKUP($A51,'Annex 2 EHV charges'!$D:$P,11,FALSE)=0,0,VLOOKUP($A51,'Annex 2 EHV charges'!$D:$P,11,FALSE)),"")</f>
        <v/>
      </c>
      <c r="G51" s="114" t="str">
        <f>IFERROR(IF(VLOOKUP($A51,'Annex 2 EHV charges'!$D:$P,12,FALSE)=0,0,VLOOKUP($A51,'Annex 2 EHV charges'!$D:$P,12,FALSE)),"")</f>
        <v/>
      </c>
      <c r="H51" s="114" t="str">
        <f>IFERROR(IF(VLOOKUP($A51,'Annex 2 EHV charges'!$D:$P,13,FALSE)=0,0,VLOOKUP($A51,'Annex 2 EHV charges'!$D:$P,13,FALSE)),"")</f>
        <v/>
      </c>
    </row>
    <row r="52" spans="1:8" x14ac:dyDescent="0.2">
      <c r="A52" s="111" t="str">
        <f t="array" ref="A52">IFERROR(INDEX('Annex 2 EHV charges'!$D$10:$D$10, MATCH(0, IF(('Annex 2 EHV charges'!$D$10:$D$10=""),1, COUNTIF(A$4:$A51, 'Annex 2 EHV charges'!$D$10:$D$10)), 0)),"")</f>
        <v/>
      </c>
      <c r="B52" s="105" t="str">
        <f>IF($A52="","",VLOOKUP($A52,'Annex 2 EHV charges'!$D:$P,2,0))</f>
        <v/>
      </c>
      <c r="C52" s="106" t="str">
        <f>IF($A52="","",VLOOKUP($A52,'Annex 2 EHV charges'!$D:$P,3,0))</f>
        <v/>
      </c>
      <c r="D52" s="107" t="str">
        <f>IF($A52="","",VLOOKUP($A52,'Annex 2 EHV charges'!$D:$P,4,0))</f>
        <v/>
      </c>
      <c r="E52" s="112" t="str">
        <f>IFERROR(IF(VLOOKUP($A52,'Annex 2 EHV charges'!$D:$P,10,FALSE)=0,0,VLOOKUP($A52,'Annex 2 EHV charges'!$D:$P,10,FALSE)),"")</f>
        <v/>
      </c>
      <c r="F52" s="113" t="str">
        <f>IFERROR(IF(VLOOKUP($A52,'Annex 2 EHV charges'!$D:$P,11,FALSE)=0,0,VLOOKUP($A52,'Annex 2 EHV charges'!$D:$P,11,FALSE)),"")</f>
        <v/>
      </c>
      <c r="G52" s="114" t="str">
        <f>IFERROR(IF(VLOOKUP($A52,'Annex 2 EHV charges'!$D:$P,12,FALSE)=0,0,VLOOKUP($A52,'Annex 2 EHV charges'!$D:$P,12,FALSE)),"")</f>
        <v/>
      </c>
      <c r="H52" s="114" t="str">
        <f>IFERROR(IF(VLOOKUP($A52,'Annex 2 EHV charges'!$D:$P,13,FALSE)=0,0,VLOOKUP($A52,'Annex 2 EHV charges'!$D:$P,13,FALSE)),"")</f>
        <v/>
      </c>
    </row>
    <row r="53" spans="1:8" x14ac:dyDescent="0.2">
      <c r="A53" s="111" t="str">
        <f t="array" ref="A53">IFERROR(INDEX('Annex 2 EHV charges'!$D$10:$D$10, MATCH(0, IF(('Annex 2 EHV charges'!$D$10:$D$10=""),1, COUNTIF(A$4:$A52, 'Annex 2 EHV charges'!$D$10:$D$10)), 0)),"")</f>
        <v/>
      </c>
      <c r="B53" s="105" t="str">
        <f>IF($A53="","",VLOOKUP($A53,'Annex 2 EHV charges'!$D:$P,2,0))</f>
        <v/>
      </c>
      <c r="C53" s="106" t="str">
        <f>IF($A53="","",VLOOKUP($A53,'Annex 2 EHV charges'!$D:$P,3,0))</f>
        <v/>
      </c>
      <c r="D53" s="107" t="str">
        <f>IF($A53="","",VLOOKUP($A53,'Annex 2 EHV charges'!$D:$P,4,0))</f>
        <v/>
      </c>
      <c r="E53" s="112" t="str">
        <f>IFERROR(IF(VLOOKUP($A53,'Annex 2 EHV charges'!$D:$P,10,FALSE)=0,0,VLOOKUP($A53,'Annex 2 EHV charges'!$D:$P,10,FALSE)),"")</f>
        <v/>
      </c>
      <c r="F53" s="113" t="str">
        <f>IFERROR(IF(VLOOKUP($A53,'Annex 2 EHV charges'!$D:$P,11,FALSE)=0,0,VLOOKUP($A53,'Annex 2 EHV charges'!$D:$P,11,FALSE)),"")</f>
        <v/>
      </c>
      <c r="G53" s="114" t="str">
        <f>IFERROR(IF(VLOOKUP($A53,'Annex 2 EHV charges'!$D:$P,12,FALSE)=0,0,VLOOKUP($A53,'Annex 2 EHV charges'!$D:$P,12,FALSE)),"")</f>
        <v/>
      </c>
      <c r="H53" s="114" t="str">
        <f>IFERROR(IF(VLOOKUP($A53,'Annex 2 EHV charges'!$D:$P,13,FALSE)=0,0,VLOOKUP($A53,'Annex 2 EHV charges'!$D:$P,13,FALSE)),"")</f>
        <v/>
      </c>
    </row>
    <row r="54" spans="1:8" x14ac:dyDescent="0.2">
      <c r="A54" s="111" t="str">
        <f t="array" ref="A54">IFERROR(INDEX('Annex 2 EHV charges'!$D$10:$D$10, MATCH(0, IF(('Annex 2 EHV charges'!$D$10:$D$10=""),1, COUNTIF(A$4:$A53, 'Annex 2 EHV charges'!$D$10:$D$10)), 0)),"")</f>
        <v/>
      </c>
      <c r="B54" s="105" t="str">
        <f>IF($A54="","",VLOOKUP($A54,'Annex 2 EHV charges'!$D:$P,2,0))</f>
        <v/>
      </c>
      <c r="C54" s="106" t="str">
        <f>IF($A54="","",VLOOKUP($A54,'Annex 2 EHV charges'!$D:$P,3,0))</f>
        <v/>
      </c>
      <c r="D54" s="107" t="str">
        <f>IF($A54="","",VLOOKUP($A54,'Annex 2 EHV charges'!$D:$P,4,0))</f>
        <v/>
      </c>
      <c r="E54" s="112" t="str">
        <f>IFERROR(IF(VLOOKUP($A54,'Annex 2 EHV charges'!$D:$P,10,FALSE)=0,0,VLOOKUP($A54,'Annex 2 EHV charges'!$D:$P,10,FALSE)),"")</f>
        <v/>
      </c>
      <c r="F54" s="113" t="str">
        <f>IFERROR(IF(VLOOKUP($A54,'Annex 2 EHV charges'!$D:$P,11,FALSE)=0,0,VLOOKUP($A54,'Annex 2 EHV charges'!$D:$P,11,FALSE)),"")</f>
        <v/>
      </c>
      <c r="G54" s="114" t="str">
        <f>IFERROR(IF(VLOOKUP($A54,'Annex 2 EHV charges'!$D:$P,12,FALSE)=0,0,VLOOKUP($A54,'Annex 2 EHV charges'!$D:$P,12,FALSE)),"")</f>
        <v/>
      </c>
      <c r="H54" s="114" t="str">
        <f>IFERROR(IF(VLOOKUP($A54,'Annex 2 EHV charges'!$D:$P,13,FALSE)=0,0,VLOOKUP($A54,'Annex 2 EHV charges'!$D:$P,13,FALSE)),"")</f>
        <v/>
      </c>
    </row>
    <row r="55" spans="1:8" x14ac:dyDescent="0.2">
      <c r="A55" s="111" t="str">
        <f t="array" ref="A55">IFERROR(INDEX('Annex 2 EHV charges'!$D$10:$D$10, MATCH(0, IF(('Annex 2 EHV charges'!$D$10:$D$10=""),1, COUNTIF(A$4:$A54, 'Annex 2 EHV charges'!$D$10:$D$10)), 0)),"")</f>
        <v/>
      </c>
      <c r="B55" s="105" t="str">
        <f>IF($A55="","",VLOOKUP($A55,'Annex 2 EHV charges'!$D:$P,2,0))</f>
        <v/>
      </c>
      <c r="C55" s="106" t="str">
        <f>IF($A55="","",VLOOKUP($A55,'Annex 2 EHV charges'!$D:$P,3,0))</f>
        <v/>
      </c>
      <c r="D55" s="107" t="str">
        <f>IF($A55="","",VLOOKUP($A55,'Annex 2 EHV charges'!$D:$P,4,0))</f>
        <v/>
      </c>
      <c r="E55" s="112" t="str">
        <f>IFERROR(IF(VLOOKUP($A55,'Annex 2 EHV charges'!$D:$P,10,FALSE)=0,0,VLOOKUP($A55,'Annex 2 EHV charges'!$D:$P,10,FALSE)),"")</f>
        <v/>
      </c>
      <c r="F55" s="113" t="str">
        <f>IFERROR(IF(VLOOKUP($A55,'Annex 2 EHV charges'!$D:$P,11,FALSE)=0,0,VLOOKUP($A55,'Annex 2 EHV charges'!$D:$P,11,FALSE)),"")</f>
        <v/>
      </c>
      <c r="G55" s="114" t="str">
        <f>IFERROR(IF(VLOOKUP($A55,'Annex 2 EHV charges'!$D:$P,12,FALSE)=0,0,VLOOKUP($A55,'Annex 2 EHV charges'!$D:$P,12,FALSE)),"")</f>
        <v/>
      </c>
      <c r="H55" s="114" t="str">
        <f>IFERROR(IF(VLOOKUP($A55,'Annex 2 EHV charges'!$D:$P,13,FALSE)=0,0,VLOOKUP($A55,'Annex 2 EHV charges'!$D:$P,13,FALSE)),"")</f>
        <v/>
      </c>
    </row>
    <row r="56" spans="1:8" x14ac:dyDescent="0.2">
      <c r="A56" s="111" t="str">
        <f t="array" ref="A56">IFERROR(INDEX('Annex 2 EHV charges'!$D$10:$D$10, MATCH(0, IF(('Annex 2 EHV charges'!$D$10:$D$10=""),1, COUNTIF(A$4:$A55, 'Annex 2 EHV charges'!$D$10:$D$10)), 0)),"")</f>
        <v/>
      </c>
      <c r="B56" s="105" t="str">
        <f>IF($A56="","",VLOOKUP($A56,'Annex 2 EHV charges'!$D:$P,2,0))</f>
        <v/>
      </c>
      <c r="C56" s="106" t="str">
        <f>IF($A56="","",VLOOKUP($A56,'Annex 2 EHV charges'!$D:$P,3,0))</f>
        <v/>
      </c>
      <c r="D56" s="107" t="str">
        <f>IF($A56="","",VLOOKUP($A56,'Annex 2 EHV charges'!$D:$P,4,0))</f>
        <v/>
      </c>
      <c r="E56" s="112" t="str">
        <f>IFERROR(IF(VLOOKUP($A56,'Annex 2 EHV charges'!$D:$P,10,FALSE)=0,0,VLOOKUP($A56,'Annex 2 EHV charges'!$D:$P,10,FALSE)),"")</f>
        <v/>
      </c>
      <c r="F56" s="113" t="str">
        <f>IFERROR(IF(VLOOKUP($A56,'Annex 2 EHV charges'!$D:$P,11,FALSE)=0,0,VLOOKUP($A56,'Annex 2 EHV charges'!$D:$P,11,FALSE)),"")</f>
        <v/>
      </c>
      <c r="G56" s="114" t="str">
        <f>IFERROR(IF(VLOOKUP($A56,'Annex 2 EHV charges'!$D:$P,12,FALSE)=0,0,VLOOKUP($A56,'Annex 2 EHV charges'!$D:$P,12,FALSE)),"")</f>
        <v/>
      </c>
      <c r="H56" s="114" t="str">
        <f>IFERROR(IF(VLOOKUP($A56,'Annex 2 EHV charges'!$D:$P,13,FALSE)=0,0,VLOOKUP($A56,'Annex 2 EHV charges'!$D:$P,13,FALSE)),"")</f>
        <v/>
      </c>
    </row>
    <row r="57" spans="1:8" x14ac:dyDescent="0.2">
      <c r="A57" s="111" t="str">
        <f t="array" ref="A57">IFERROR(INDEX('Annex 2 EHV charges'!$D$10:$D$10, MATCH(0, IF(('Annex 2 EHV charges'!$D$10:$D$10=""),1, COUNTIF(A$4:$A56, 'Annex 2 EHV charges'!$D$10:$D$10)), 0)),"")</f>
        <v/>
      </c>
      <c r="B57" s="105" t="str">
        <f>IF($A57="","",VLOOKUP($A57,'Annex 2 EHV charges'!$D:$P,2,0))</f>
        <v/>
      </c>
      <c r="C57" s="106" t="str">
        <f>IF($A57="","",VLOOKUP($A57,'Annex 2 EHV charges'!$D:$P,3,0))</f>
        <v/>
      </c>
      <c r="D57" s="107" t="str">
        <f>IF($A57="","",VLOOKUP($A57,'Annex 2 EHV charges'!$D:$P,4,0))</f>
        <v/>
      </c>
      <c r="E57" s="112" t="str">
        <f>IFERROR(IF(VLOOKUP($A57,'Annex 2 EHV charges'!$D:$P,10,FALSE)=0,0,VLOOKUP($A57,'Annex 2 EHV charges'!$D:$P,10,FALSE)),"")</f>
        <v/>
      </c>
      <c r="F57" s="113" t="str">
        <f>IFERROR(IF(VLOOKUP($A57,'Annex 2 EHV charges'!$D:$P,11,FALSE)=0,0,VLOOKUP($A57,'Annex 2 EHV charges'!$D:$P,11,FALSE)),"")</f>
        <v/>
      </c>
      <c r="G57" s="114" t="str">
        <f>IFERROR(IF(VLOOKUP($A57,'Annex 2 EHV charges'!$D:$P,12,FALSE)=0,0,VLOOKUP($A57,'Annex 2 EHV charges'!$D:$P,12,FALSE)),"")</f>
        <v/>
      </c>
      <c r="H57" s="114" t="str">
        <f>IFERROR(IF(VLOOKUP($A57,'Annex 2 EHV charges'!$D:$P,13,FALSE)=0,0,VLOOKUP($A57,'Annex 2 EHV charges'!$D:$P,13,FALSE)),"")</f>
        <v/>
      </c>
    </row>
    <row r="58" spans="1:8" x14ac:dyDescent="0.2">
      <c r="A58" s="111" t="str">
        <f t="array" ref="A58">IFERROR(INDEX('Annex 2 EHV charges'!$D$10:$D$10, MATCH(0, IF(('Annex 2 EHV charges'!$D$10:$D$10=""),1, COUNTIF(A$4:$A57, 'Annex 2 EHV charges'!$D$10:$D$10)), 0)),"")</f>
        <v/>
      </c>
      <c r="B58" s="105" t="str">
        <f>IF($A58="","",VLOOKUP($A58,'Annex 2 EHV charges'!$D:$P,2,0))</f>
        <v/>
      </c>
      <c r="C58" s="106" t="str">
        <f>IF($A58="","",VLOOKUP($A58,'Annex 2 EHV charges'!$D:$P,3,0))</f>
        <v/>
      </c>
      <c r="D58" s="107" t="str">
        <f>IF($A58="","",VLOOKUP($A58,'Annex 2 EHV charges'!$D:$P,4,0))</f>
        <v/>
      </c>
      <c r="E58" s="112" t="str">
        <f>IFERROR(IF(VLOOKUP($A58,'Annex 2 EHV charges'!$D:$P,10,FALSE)=0,0,VLOOKUP($A58,'Annex 2 EHV charges'!$D:$P,10,FALSE)),"")</f>
        <v/>
      </c>
      <c r="F58" s="113" t="str">
        <f>IFERROR(IF(VLOOKUP($A58,'Annex 2 EHV charges'!$D:$P,11,FALSE)=0,0,VLOOKUP($A58,'Annex 2 EHV charges'!$D:$P,11,FALSE)),"")</f>
        <v/>
      </c>
      <c r="G58" s="114" t="str">
        <f>IFERROR(IF(VLOOKUP($A58,'Annex 2 EHV charges'!$D:$P,12,FALSE)=0,0,VLOOKUP($A58,'Annex 2 EHV charges'!$D:$P,12,FALSE)),"")</f>
        <v/>
      </c>
      <c r="H58" s="114" t="str">
        <f>IFERROR(IF(VLOOKUP($A58,'Annex 2 EHV charges'!$D:$P,13,FALSE)=0,0,VLOOKUP($A58,'Annex 2 EHV charges'!$D:$P,13,FALSE)),"")</f>
        <v/>
      </c>
    </row>
    <row r="59" spans="1:8" x14ac:dyDescent="0.2">
      <c r="A59" s="111" t="str">
        <f t="array" ref="A59">IFERROR(INDEX('Annex 2 EHV charges'!$D$10:$D$10, MATCH(0, IF(('Annex 2 EHV charges'!$D$10:$D$10=""),1, COUNTIF(A$4:$A58, 'Annex 2 EHV charges'!$D$10:$D$10)), 0)),"")</f>
        <v/>
      </c>
      <c r="B59" s="105" t="str">
        <f>IF($A59="","",VLOOKUP($A59,'Annex 2 EHV charges'!$D:$P,2,0))</f>
        <v/>
      </c>
      <c r="C59" s="106" t="str">
        <f>IF($A59="","",VLOOKUP($A59,'Annex 2 EHV charges'!$D:$P,3,0))</f>
        <v/>
      </c>
      <c r="D59" s="107" t="str">
        <f>IF($A59="","",VLOOKUP($A59,'Annex 2 EHV charges'!$D:$P,4,0))</f>
        <v/>
      </c>
      <c r="E59" s="112" t="str">
        <f>IFERROR(IF(VLOOKUP($A59,'Annex 2 EHV charges'!$D:$P,10,FALSE)=0,0,VLOOKUP($A59,'Annex 2 EHV charges'!$D:$P,10,FALSE)),"")</f>
        <v/>
      </c>
      <c r="F59" s="113" t="str">
        <f>IFERROR(IF(VLOOKUP($A59,'Annex 2 EHV charges'!$D:$P,11,FALSE)=0,0,VLOOKUP($A59,'Annex 2 EHV charges'!$D:$P,11,FALSE)),"")</f>
        <v/>
      </c>
      <c r="G59" s="114" t="str">
        <f>IFERROR(IF(VLOOKUP($A59,'Annex 2 EHV charges'!$D:$P,12,FALSE)=0,0,VLOOKUP($A59,'Annex 2 EHV charges'!$D:$P,12,FALSE)),"")</f>
        <v/>
      </c>
      <c r="H59" s="114" t="str">
        <f>IFERROR(IF(VLOOKUP($A59,'Annex 2 EHV charges'!$D:$P,13,FALSE)=0,0,VLOOKUP($A59,'Annex 2 EHV charges'!$D:$P,13,FALSE)),"")</f>
        <v/>
      </c>
    </row>
    <row r="60" spans="1:8" x14ac:dyDescent="0.2">
      <c r="A60" s="111" t="str">
        <f t="array" ref="A60">IFERROR(INDEX('Annex 2 EHV charges'!$D$10:$D$10, MATCH(0, IF(('Annex 2 EHV charges'!$D$10:$D$10=""),1, COUNTIF(A$4:$A59, 'Annex 2 EHV charges'!$D$10:$D$10)), 0)),"")</f>
        <v/>
      </c>
      <c r="B60" s="105" t="str">
        <f>IF($A60="","",VLOOKUP($A60,'Annex 2 EHV charges'!$D:$P,2,0))</f>
        <v/>
      </c>
      <c r="C60" s="106" t="str">
        <f>IF($A60="","",VLOOKUP($A60,'Annex 2 EHV charges'!$D:$P,3,0))</f>
        <v/>
      </c>
      <c r="D60" s="107" t="str">
        <f>IF($A60="","",VLOOKUP($A60,'Annex 2 EHV charges'!$D:$P,4,0))</f>
        <v/>
      </c>
      <c r="E60" s="112" t="str">
        <f>IFERROR(IF(VLOOKUP($A60,'Annex 2 EHV charges'!$D:$P,10,FALSE)=0,0,VLOOKUP($A60,'Annex 2 EHV charges'!$D:$P,10,FALSE)),"")</f>
        <v/>
      </c>
      <c r="F60" s="113" t="str">
        <f>IFERROR(IF(VLOOKUP($A60,'Annex 2 EHV charges'!$D:$P,11,FALSE)=0,0,VLOOKUP($A60,'Annex 2 EHV charges'!$D:$P,11,FALSE)),"")</f>
        <v/>
      </c>
      <c r="G60" s="114" t="str">
        <f>IFERROR(IF(VLOOKUP($A60,'Annex 2 EHV charges'!$D:$P,12,FALSE)=0,0,VLOOKUP($A60,'Annex 2 EHV charges'!$D:$P,12,FALSE)),"")</f>
        <v/>
      </c>
      <c r="H60" s="114" t="str">
        <f>IFERROR(IF(VLOOKUP($A60,'Annex 2 EHV charges'!$D:$P,13,FALSE)=0,0,VLOOKUP($A60,'Annex 2 EHV charges'!$D:$P,13,FALSE)),"")</f>
        <v/>
      </c>
    </row>
    <row r="61" spans="1:8" x14ac:dyDescent="0.2">
      <c r="A61" s="111" t="str">
        <f t="array" ref="A61">IFERROR(INDEX('Annex 2 EHV charges'!$D$10:$D$10, MATCH(0, IF(('Annex 2 EHV charges'!$D$10:$D$10=""),1, COUNTIF(A$4:$A60, 'Annex 2 EHV charges'!$D$10:$D$10)), 0)),"")</f>
        <v/>
      </c>
      <c r="B61" s="105" t="str">
        <f>IF($A61="","",VLOOKUP($A61,'Annex 2 EHV charges'!$D:$P,2,0))</f>
        <v/>
      </c>
      <c r="C61" s="106" t="str">
        <f>IF($A61="","",VLOOKUP($A61,'Annex 2 EHV charges'!$D:$P,3,0))</f>
        <v/>
      </c>
      <c r="D61" s="107" t="str">
        <f>IF($A61="","",VLOOKUP($A61,'Annex 2 EHV charges'!$D:$P,4,0))</f>
        <v/>
      </c>
      <c r="E61" s="112" t="str">
        <f>IFERROR(IF(VLOOKUP($A61,'Annex 2 EHV charges'!$D:$P,10,FALSE)=0,0,VLOOKUP($A61,'Annex 2 EHV charges'!$D:$P,10,FALSE)),"")</f>
        <v/>
      </c>
      <c r="F61" s="113" t="str">
        <f>IFERROR(IF(VLOOKUP($A61,'Annex 2 EHV charges'!$D:$P,11,FALSE)=0,0,VLOOKUP($A61,'Annex 2 EHV charges'!$D:$P,11,FALSE)),"")</f>
        <v/>
      </c>
      <c r="G61" s="114" t="str">
        <f>IFERROR(IF(VLOOKUP($A61,'Annex 2 EHV charges'!$D:$P,12,FALSE)=0,0,VLOOKUP($A61,'Annex 2 EHV charges'!$D:$P,12,FALSE)),"")</f>
        <v/>
      </c>
      <c r="H61" s="114" t="str">
        <f>IFERROR(IF(VLOOKUP($A61,'Annex 2 EHV charges'!$D:$P,13,FALSE)=0,0,VLOOKUP($A61,'Annex 2 EHV charges'!$D:$P,13,FALSE)),"")</f>
        <v/>
      </c>
    </row>
    <row r="62" spans="1:8" x14ac:dyDescent="0.2">
      <c r="A62" s="111" t="str">
        <f t="array" ref="A62">IFERROR(INDEX('Annex 2 EHV charges'!$D$10:$D$10, MATCH(0, IF(('Annex 2 EHV charges'!$D$10:$D$10=""),1, COUNTIF(A$4:$A61, 'Annex 2 EHV charges'!$D$10:$D$10)), 0)),"")</f>
        <v/>
      </c>
      <c r="B62" s="105" t="str">
        <f>IF($A62="","",VLOOKUP($A62,'Annex 2 EHV charges'!$D:$P,2,0))</f>
        <v/>
      </c>
      <c r="C62" s="106" t="str">
        <f>IF($A62="","",VLOOKUP($A62,'Annex 2 EHV charges'!$D:$P,3,0))</f>
        <v/>
      </c>
      <c r="D62" s="107" t="str">
        <f>IF($A62="","",VLOOKUP($A62,'Annex 2 EHV charges'!$D:$P,4,0))</f>
        <v/>
      </c>
      <c r="E62" s="112" t="str">
        <f>IFERROR(IF(VLOOKUP($A62,'Annex 2 EHV charges'!$D:$P,10,FALSE)=0,0,VLOOKUP($A62,'Annex 2 EHV charges'!$D:$P,10,FALSE)),"")</f>
        <v/>
      </c>
      <c r="F62" s="113" t="str">
        <f>IFERROR(IF(VLOOKUP($A62,'Annex 2 EHV charges'!$D:$P,11,FALSE)=0,0,VLOOKUP($A62,'Annex 2 EHV charges'!$D:$P,11,FALSE)),"")</f>
        <v/>
      </c>
      <c r="G62" s="114" t="str">
        <f>IFERROR(IF(VLOOKUP($A62,'Annex 2 EHV charges'!$D:$P,12,FALSE)=0,0,VLOOKUP($A62,'Annex 2 EHV charges'!$D:$P,12,FALSE)),"")</f>
        <v/>
      </c>
      <c r="H62" s="114" t="str">
        <f>IFERROR(IF(VLOOKUP($A62,'Annex 2 EHV charges'!$D:$P,13,FALSE)=0,0,VLOOKUP($A62,'Annex 2 EHV charges'!$D:$P,13,FALSE)),"")</f>
        <v/>
      </c>
    </row>
    <row r="63" spans="1:8" x14ac:dyDescent="0.2">
      <c r="A63" s="111" t="str">
        <f t="array" ref="A63">IFERROR(INDEX('Annex 2 EHV charges'!$D$10:$D$10, MATCH(0, IF(('Annex 2 EHV charges'!$D$10:$D$10=""),1, COUNTIF(A$4:$A62, 'Annex 2 EHV charges'!$D$10:$D$10)), 0)),"")</f>
        <v/>
      </c>
      <c r="B63" s="105" t="str">
        <f>IF($A63="","",VLOOKUP($A63,'Annex 2 EHV charges'!$D:$P,2,0))</f>
        <v/>
      </c>
      <c r="C63" s="106" t="str">
        <f>IF($A63="","",VLOOKUP($A63,'Annex 2 EHV charges'!$D:$P,3,0))</f>
        <v/>
      </c>
      <c r="D63" s="107" t="str">
        <f>IF($A63="","",VLOOKUP($A63,'Annex 2 EHV charges'!$D:$P,4,0))</f>
        <v/>
      </c>
      <c r="E63" s="112" t="str">
        <f>IFERROR(IF(VLOOKUP($A63,'Annex 2 EHV charges'!$D:$P,10,FALSE)=0,0,VLOOKUP($A63,'Annex 2 EHV charges'!$D:$P,10,FALSE)),"")</f>
        <v/>
      </c>
      <c r="F63" s="113" t="str">
        <f>IFERROR(IF(VLOOKUP($A63,'Annex 2 EHV charges'!$D:$P,11,FALSE)=0,0,VLOOKUP($A63,'Annex 2 EHV charges'!$D:$P,11,FALSE)),"")</f>
        <v/>
      </c>
      <c r="G63" s="114" t="str">
        <f>IFERROR(IF(VLOOKUP($A63,'Annex 2 EHV charges'!$D:$P,12,FALSE)=0,0,VLOOKUP($A63,'Annex 2 EHV charges'!$D:$P,12,FALSE)),"")</f>
        <v/>
      </c>
      <c r="H63" s="114" t="str">
        <f>IFERROR(IF(VLOOKUP($A63,'Annex 2 EHV charges'!$D:$P,13,FALSE)=0,0,VLOOKUP($A63,'Annex 2 EHV charges'!$D:$P,13,FALSE)),"")</f>
        <v/>
      </c>
    </row>
    <row r="64" spans="1:8" x14ac:dyDescent="0.2">
      <c r="A64" s="111" t="str">
        <f t="array" ref="A64">IFERROR(INDEX('Annex 2 EHV charges'!$D$10:$D$10, MATCH(0, IF(('Annex 2 EHV charges'!$D$10:$D$10=""),1, COUNTIF(A$4:$A63, 'Annex 2 EHV charges'!$D$10:$D$10)), 0)),"")</f>
        <v/>
      </c>
      <c r="B64" s="105" t="str">
        <f>IF($A64="","",VLOOKUP($A64,'Annex 2 EHV charges'!$D:$P,2,0))</f>
        <v/>
      </c>
      <c r="C64" s="106" t="str">
        <f>IF($A64="","",VLOOKUP($A64,'Annex 2 EHV charges'!$D:$P,3,0))</f>
        <v/>
      </c>
      <c r="D64" s="107" t="str">
        <f>IF($A64="","",VLOOKUP($A64,'Annex 2 EHV charges'!$D:$P,4,0))</f>
        <v/>
      </c>
      <c r="E64" s="112" t="str">
        <f>IFERROR(IF(VLOOKUP($A64,'Annex 2 EHV charges'!$D:$P,10,FALSE)=0,0,VLOOKUP($A64,'Annex 2 EHV charges'!$D:$P,10,FALSE)),"")</f>
        <v/>
      </c>
      <c r="F64" s="113" t="str">
        <f>IFERROR(IF(VLOOKUP($A64,'Annex 2 EHV charges'!$D:$P,11,FALSE)=0,0,VLOOKUP($A64,'Annex 2 EHV charges'!$D:$P,11,FALSE)),"")</f>
        <v/>
      </c>
      <c r="G64" s="114" t="str">
        <f>IFERROR(IF(VLOOKUP($A64,'Annex 2 EHV charges'!$D:$P,12,FALSE)=0,0,VLOOKUP($A64,'Annex 2 EHV charges'!$D:$P,12,FALSE)),"")</f>
        <v/>
      </c>
      <c r="H64" s="114" t="str">
        <f>IFERROR(IF(VLOOKUP($A64,'Annex 2 EHV charges'!$D:$P,13,FALSE)=0,0,VLOOKUP($A64,'Annex 2 EHV charges'!$D:$P,13,FALSE)),"")</f>
        <v/>
      </c>
    </row>
    <row r="65" spans="1:8" x14ac:dyDescent="0.2">
      <c r="A65" s="111" t="str">
        <f t="array" ref="A65">IFERROR(INDEX('Annex 2 EHV charges'!$D$10:$D$10, MATCH(0, IF(('Annex 2 EHV charges'!$D$10:$D$10=""),1, COUNTIF(A$4:$A64, 'Annex 2 EHV charges'!$D$10:$D$10)), 0)),"")</f>
        <v/>
      </c>
      <c r="B65" s="105" t="str">
        <f>IF($A65="","",VLOOKUP($A65,'Annex 2 EHV charges'!$D:$P,2,0))</f>
        <v/>
      </c>
      <c r="C65" s="106" t="str">
        <f>IF($A65="","",VLOOKUP($A65,'Annex 2 EHV charges'!$D:$P,3,0))</f>
        <v/>
      </c>
      <c r="D65" s="107" t="str">
        <f>IF($A65="","",VLOOKUP($A65,'Annex 2 EHV charges'!$D:$P,4,0))</f>
        <v/>
      </c>
      <c r="E65" s="112" t="str">
        <f>IFERROR(IF(VLOOKUP($A65,'Annex 2 EHV charges'!$D:$P,10,FALSE)=0,0,VLOOKUP($A65,'Annex 2 EHV charges'!$D:$P,10,FALSE)),"")</f>
        <v/>
      </c>
      <c r="F65" s="113" t="str">
        <f>IFERROR(IF(VLOOKUP($A65,'Annex 2 EHV charges'!$D:$P,11,FALSE)=0,0,VLOOKUP($A65,'Annex 2 EHV charges'!$D:$P,11,FALSE)),"")</f>
        <v/>
      </c>
      <c r="G65" s="114" t="str">
        <f>IFERROR(IF(VLOOKUP($A65,'Annex 2 EHV charges'!$D:$P,12,FALSE)=0,0,VLOOKUP($A65,'Annex 2 EHV charges'!$D:$P,12,FALSE)),"")</f>
        <v/>
      </c>
      <c r="H65" s="114" t="str">
        <f>IFERROR(IF(VLOOKUP($A65,'Annex 2 EHV charges'!$D:$P,13,FALSE)=0,0,VLOOKUP($A65,'Annex 2 EHV charges'!$D:$P,13,FALSE)),"")</f>
        <v/>
      </c>
    </row>
    <row r="66" spans="1:8" x14ac:dyDescent="0.2">
      <c r="A66" s="111" t="str">
        <f t="array" ref="A66">IFERROR(INDEX('Annex 2 EHV charges'!$D$10:$D$10, MATCH(0, IF(('Annex 2 EHV charges'!$D$10:$D$10=""),1, COUNTIF(A$4:$A65, 'Annex 2 EHV charges'!$D$10:$D$10)), 0)),"")</f>
        <v/>
      </c>
      <c r="B66" s="105" t="str">
        <f>IF($A66="","",VLOOKUP($A66,'Annex 2 EHV charges'!$D:$P,2,0))</f>
        <v/>
      </c>
      <c r="C66" s="106" t="str">
        <f>IF($A66="","",VLOOKUP($A66,'Annex 2 EHV charges'!$D:$P,3,0))</f>
        <v/>
      </c>
      <c r="D66" s="107" t="str">
        <f>IF($A66="","",VLOOKUP($A66,'Annex 2 EHV charges'!$D:$P,4,0))</f>
        <v/>
      </c>
      <c r="E66" s="112" t="str">
        <f>IFERROR(IF(VLOOKUP($A66,'Annex 2 EHV charges'!$D:$P,10,FALSE)=0,0,VLOOKUP($A66,'Annex 2 EHV charges'!$D:$P,10,FALSE)),"")</f>
        <v/>
      </c>
      <c r="F66" s="113" t="str">
        <f>IFERROR(IF(VLOOKUP($A66,'Annex 2 EHV charges'!$D:$P,11,FALSE)=0,0,VLOOKUP($A66,'Annex 2 EHV charges'!$D:$P,11,FALSE)),"")</f>
        <v/>
      </c>
      <c r="G66" s="114" t="str">
        <f>IFERROR(IF(VLOOKUP($A66,'Annex 2 EHV charges'!$D:$P,12,FALSE)=0,0,VLOOKUP($A66,'Annex 2 EHV charges'!$D:$P,12,FALSE)),"")</f>
        <v/>
      </c>
      <c r="H66" s="114" t="str">
        <f>IFERROR(IF(VLOOKUP($A66,'Annex 2 EHV charges'!$D:$P,13,FALSE)=0,0,VLOOKUP($A66,'Annex 2 EHV charges'!$D:$P,13,FALSE)),"")</f>
        <v/>
      </c>
    </row>
    <row r="67" spans="1:8" x14ac:dyDescent="0.2">
      <c r="A67" s="111" t="str">
        <f t="array" ref="A67">IFERROR(INDEX('Annex 2 EHV charges'!$D$10:$D$10, MATCH(0, IF(('Annex 2 EHV charges'!$D$10:$D$10=""),1, COUNTIF(A$4:$A66, 'Annex 2 EHV charges'!$D$10:$D$10)), 0)),"")</f>
        <v/>
      </c>
      <c r="B67" s="105" t="str">
        <f>IF($A67="","",VLOOKUP($A67,'Annex 2 EHV charges'!$D:$P,2,0))</f>
        <v/>
      </c>
      <c r="C67" s="106" t="str">
        <f>IF($A67="","",VLOOKUP($A67,'Annex 2 EHV charges'!$D:$P,3,0))</f>
        <v/>
      </c>
      <c r="D67" s="107" t="str">
        <f>IF($A67="","",VLOOKUP($A67,'Annex 2 EHV charges'!$D:$P,4,0))</f>
        <v/>
      </c>
      <c r="E67" s="112" t="str">
        <f>IFERROR(IF(VLOOKUP($A67,'Annex 2 EHV charges'!$D:$P,10,FALSE)=0,0,VLOOKUP($A67,'Annex 2 EHV charges'!$D:$P,10,FALSE)),"")</f>
        <v/>
      </c>
      <c r="F67" s="113" t="str">
        <f>IFERROR(IF(VLOOKUP($A67,'Annex 2 EHV charges'!$D:$P,11,FALSE)=0,0,VLOOKUP($A67,'Annex 2 EHV charges'!$D:$P,11,FALSE)),"")</f>
        <v/>
      </c>
      <c r="G67" s="114" t="str">
        <f>IFERROR(IF(VLOOKUP($A67,'Annex 2 EHV charges'!$D:$P,12,FALSE)=0,0,VLOOKUP($A67,'Annex 2 EHV charges'!$D:$P,12,FALSE)),"")</f>
        <v/>
      </c>
      <c r="H67" s="114" t="str">
        <f>IFERROR(IF(VLOOKUP($A67,'Annex 2 EHV charges'!$D:$P,13,FALSE)=0,0,VLOOKUP($A67,'Annex 2 EHV charges'!$D:$P,13,FALSE)),"")</f>
        <v/>
      </c>
    </row>
    <row r="68" spans="1:8" x14ac:dyDescent="0.2">
      <c r="A68" s="111" t="str">
        <f t="array" ref="A68">IFERROR(INDEX('Annex 2 EHV charges'!$D$10:$D$10, MATCH(0, IF(('Annex 2 EHV charges'!$D$10:$D$10=""),1, COUNTIF(A$4:$A67, 'Annex 2 EHV charges'!$D$10:$D$10)), 0)),"")</f>
        <v/>
      </c>
      <c r="B68" s="105" t="str">
        <f>IF($A68="","",VLOOKUP($A68,'Annex 2 EHV charges'!$D:$P,2,0))</f>
        <v/>
      </c>
      <c r="C68" s="106" t="str">
        <f>IF($A68="","",VLOOKUP($A68,'Annex 2 EHV charges'!$D:$P,3,0))</f>
        <v/>
      </c>
      <c r="D68" s="107" t="str">
        <f>IF($A68="","",VLOOKUP($A68,'Annex 2 EHV charges'!$D:$P,4,0))</f>
        <v/>
      </c>
      <c r="E68" s="112" t="str">
        <f>IFERROR(IF(VLOOKUP($A68,'Annex 2 EHV charges'!$D:$P,10,FALSE)=0,0,VLOOKUP($A68,'Annex 2 EHV charges'!$D:$P,10,FALSE)),"")</f>
        <v/>
      </c>
      <c r="F68" s="113" t="str">
        <f>IFERROR(IF(VLOOKUP($A68,'Annex 2 EHV charges'!$D:$P,11,FALSE)=0,0,VLOOKUP($A68,'Annex 2 EHV charges'!$D:$P,11,FALSE)),"")</f>
        <v/>
      </c>
      <c r="G68" s="114" t="str">
        <f>IFERROR(IF(VLOOKUP($A68,'Annex 2 EHV charges'!$D:$P,12,FALSE)=0,0,VLOOKUP($A68,'Annex 2 EHV charges'!$D:$P,12,FALSE)),"")</f>
        <v/>
      </c>
      <c r="H68" s="114" t="str">
        <f>IFERROR(IF(VLOOKUP($A68,'Annex 2 EHV charges'!$D:$P,13,FALSE)=0,0,VLOOKUP($A68,'Annex 2 EHV charges'!$D:$P,13,FALSE)),"")</f>
        <v/>
      </c>
    </row>
    <row r="69" spans="1:8" x14ac:dyDescent="0.2">
      <c r="A69" s="111" t="str">
        <f t="array" ref="A69">IFERROR(INDEX('Annex 2 EHV charges'!$D$10:$D$10, MATCH(0, IF(('Annex 2 EHV charges'!$D$10:$D$10=""),1, COUNTIF(A$4:$A68, 'Annex 2 EHV charges'!$D$10:$D$10)), 0)),"")</f>
        <v/>
      </c>
      <c r="B69" s="105" t="str">
        <f>IF($A69="","",VLOOKUP($A69,'Annex 2 EHV charges'!$D:$P,2,0))</f>
        <v/>
      </c>
      <c r="C69" s="106" t="str">
        <f>IF($A69="","",VLOOKUP($A69,'Annex 2 EHV charges'!$D:$P,3,0))</f>
        <v/>
      </c>
      <c r="D69" s="107" t="str">
        <f>IF($A69="","",VLOOKUP($A69,'Annex 2 EHV charges'!$D:$P,4,0))</f>
        <v/>
      </c>
      <c r="E69" s="112" t="str">
        <f>IFERROR(IF(VLOOKUP($A69,'Annex 2 EHV charges'!$D:$P,10,FALSE)=0,0,VLOOKUP($A69,'Annex 2 EHV charges'!$D:$P,10,FALSE)),"")</f>
        <v/>
      </c>
      <c r="F69" s="113" t="str">
        <f>IFERROR(IF(VLOOKUP($A69,'Annex 2 EHV charges'!$D:$P,11,FALSE)=0,0,VLOOKUP($A69,'Annex 2 EHV charges'!$D:$P,11,FALSE)),"")</f>
        <v/>
      </c>
      <c r="G69" s="114" t="str">
        <f>IFERROR(IF(VLOOKUP($A69,'Annex 2 EHV charges'!$D:$P,12,FALSE)=0,0,VLOOKUP($A69,'Annex 2 EHV charges'!$D:$P,12,FALSE)),"")</f>
        <v/>
      </c>
      <c r="H69" s="114" t="str">
        <f>IFERROR(IF(VLOOKUP($A69,'Annex 2 EHV charges'!$D:$P,13,FALSE)=0,0,VLOOKUP($A69,'Annex 2 EHV charges'!$D:$P,13,FALSE)),"")</f>
        <v/>
      </c>
    </row>
    <row r="70" spans="1:8" x14ac:dyDescent="0.2">
      <c r="A70" s="111" t="str">
        <f t="array" ref="A70">IFERROR(INDEX('Annex 2 EHV charges'!$D$10:$D$10, MATCH(0, IF(('Annex 2 EHV charges'!$D$10:$D$10=""),1, COUNTIF(A$4:$A69, 'Annex 2 EHV charges'!$D$10:$D$10)), 0)),"")</f>
        <v/>
      </c>
      <c r="B70" s="105" t="str">
        <f>IF($A70="","",VLOOKUP($A70,'Annex 2 EHV charges'!$D:$P,2,0))</f>
        <v/>
      </c>
      <c r="C70" s="106" t="str">
        <f>IF($A70="","",VLOOKUP($A70,'Annex 2 EHV charges'!$D:$P,3,0))</f>
        <v/>
      </c>
      <c r="D70" s="107" t="str">
        <f>IF($A70="","",VLOOKUP($A70,'Annex 2 EHV charges'!$D:$P,4,0))</f>
        <v/>
      </c>
      <c r="E70" s="112" t="str">
        <f>IFERROR(IF(VLOOKUP($A70,'Annex 2 EHV charges'!$D:$P,10,FALSE)=0,0,VLOOKUP($A70,'Annex 2 EHV charges'!$D:$P,10,FALSE)),"")</f>
        <v/>
      </c>
      <c r="F70" s="113" t="str">
        <f>IFERROR(IF(VLOOKUP($A70,'Annex 2 EHV charges'!$D:$P,11,FALSE)=0,0,VLOOKUP($A70,'Annex 2 EHV charges'!$D:$P,11,FALSE)),"")</f>
        <v/>
      </c>
      <c r="G70" s="114" t="str">
        <f>IFERROR(IF(VLOOKUP($A70,'Annex 2 EHV charges'!$D:$P,12,FALSE)=0,0,VLOOKUP($A70,'Annex 2 EHV charges'!$D:$P,12,FALSE)),"")</f>
        <v/>
      </c>
      <c r="H70" s="114" t="str">
        <f>IFERROR(IF(VLOOKUP($A70,'Annex 2 EHV charges'!$D:$P,13,FALSE)=0,0,VLOOKUP($A70,'Annex 2 EHV charges'!$D:$P,13,FALSE)),"")</f>
        <v/>
      </c>
    </row>
    <row r="71" spans="1:8" x14ac:dyDescent="0.2">
      <c r="A71" s="111" t="str">
        <f t="array" ref="A71">IFERROR(INDEX('Annex 2 EHV charges'!$D$10:$D$10, MATCH(0, IF(('Annex 2 EHV charges'!$D$10:$D$10=""),1, COUNTIF(A$4:$A70, 'Annex 2 EHV charges'!$D$10:$D$10)), 0)),"")</f>
        <v/>
      </c>
      <c r="B71" s="105" t="str">
        <f>IF($A71="","",VLOOKUP($A71,'Annex 2 EHV charges'!$D:$P,2,0))</f>
        <v/>
      </c>
      <c r="C71" s="106" t="str">
        <f>IF($A71="","",VLOOKUP($A71,'Annex 2 EHV charges'!$D:$P,3,0))</f>
        <v/>
      </c>
      <c r="D71" s="107" t="str">
        <f>IF($A71="","",VLOOKUP($A71,'Annex 2 EHV charges'!$D:$P,4,0))</f>
        <v/>
      </c>
      <c r="E71" s="112" t="str">
        <f>IFERROR(IF(VLOOKUP($A71,'Annex 2 EHV charges'!$D:$P,10,FALSE)=0,0,VLOOKUP($A71,'Annex 2 EHV charges'!$D:$P,10,FALSE)),"")</f>
        <v/>
      </c>
      <c r="F71" s="113" t="str">
        <f>IFERROR(IF(VLOOKUP($A71,'Annex 2 EHV charges'!$D:$P,11,FALSE)=0,0,VLOOKUP($A71,'Annex 2 EHV charges'!$D:$P,11,FALSE)),"")</f>
        <v/>
      </c>
      <c r="G71" s="114" t="str">
        <f>IFERROR(IF(VLOOKUP($A71,'Annex 2 EHV charges'!$D:$P,12,FALSE)=0,0,VLOOKUP($A71,'Annex 2 EHV charges'!$D:$P,12,FALSE)),"")</f>
        <v/>
      </c>
      <c r="H71" s="114" t="str">
        <f>IFERROR(IF(VLOOKUP($A71,'Annex 2 EHV charges'!$D:$P,13,FALSE)=0,0,VLOOKUP($A71,'Annex 2 EHV charges'!$D:$P,13,FALSE)),"")</f>
        <v/>
      </c>
    </row>
    <row r="72" spans="1:8" x14ac:dyDescent="0.2">
      <c r="A72" s="111" t="str">
        <f t="array" ref="A72">IFERROR(INDEX('Annex 2 EHV charges'!$D$10:$D$10, MATCH(0, IF(('Annex 2 EHV charges'!$D$10:$D$10=""),1, COUNTIF(A$4:$A71, 'Annex 2 EHV charges'!$D$10:$D$10)), 0)),"")</f>
        <v/>
      </c>
      <c r="B72" s="105" t="str">
        <f>IF($A72="","",VLOOKUP($A72,'Annex 2 EHV charges'!$D:$P,2,0))</f>
        <v/>
      </c>
      <c r="C72" s="106" t="str">
        <f>IF($A72="","",VLOOKUP($A72,'Annex 2 EHV charges'!$D:$P,3,0))</f>
        <v/>
      </c>
      <c r="D72" s="107" t="str">
        <f>IF($A72="","",VLOOKUP($A72,'Annex 2 EHV charges'!$D:$P,4,0))</f>
        <v/>
      </c>
      <c r="E72" s="112" t="str">
        <f>IFERROR(IF(VLOOKUP($A72,'Annex 2 EHV charges'!$D:$P,10,FALSE)=0,0,VLOOKUP($A72,'Annex 2 EHV charges'!$D:$P,10,FALSE)),"")</f>
        <v/>
      </c>
      <c r="F72" s="113" t="str">
        <f>IFERROR(IF(VLOOKUP($A72,'Annex 2 EHV charges'!$D:$P,11,FALSE)=0,0,VLOOKUP($A72,'Annex 2 EHV charges'!$D:$P,11,FALSE)),"")</f>
        <v/>
      </c>
      <c r="G72" s="114" t="str">
        <f>IFERROR(IF(VLOOKUP($A72,'Annex 2 EHV charges'!$D:$P,12,FALSE)=0,0,VLOOKUP($A72,'Annex 2 EHV charges'!$D:$P,12,FALSE)),"")</f>
        <v/>
      </c>
      <c r="H72" s="114" t="str">
        <f>IFERROR(IF(VLOOKUP($A72,'Annex 2 EHV charges'!$D:$P,13,FALSE)=0,0,VLOOKUP($A72,'Annex 2 EHV charges'!$D:$P,13,FALSE)),"")</f>
        <v/>
      </c>
    </row>
    <row r="73" spans="1:8" x14ac:dyDescent="0.2">
      <c r="A73" s="111" t="str">
        <f t="array" ref="A73">IFERROR(INDEX('Annex 2 EHV charges'!$D$10:$D$10, MATCH(0, IF(('Annex 2 EHV charges'!$D$10:$D$10=""),1, COUNTIF(A$4:$A72, 'Annex 2 EHV charges'!$D$10:$D$10)), 0)),"")</f>
        <v/>
      </c>
      <c r="B73" s="105" t="str">
        <f>IF($A73="","",VLOOKUP($A73,'Annex 2 EHV charges'!$D:$P,2,0))</f>
        <v/>
      </c>
      <c r="C73" s="106" t="str">
        <f>IF($A73="","",VLOOKUP($A73,'Annex 2 EHV charges'!$D:$P,3,0))</f>
        <v/>
      </c>
      <c r="D73" s="107" t="str">
        <f>IF($A73="","",VLOOKUP($A73,'Annex 2 EHV charges'!$D:$P,4,0))</f>
        <v/>
      </c>
      <c r="E73" s="112" t="str">
        <f>IFERROR(IF(VLOOKUP($A73,'Annex 2 EHV charges'!$D:$P,10,FALSE)=0,0,VLOOKUP($A73,'Annex 2 EHV charges'!$D:$P,10,FALSE)),"")</f>
        <v/>
      </c>
      <c r="F73" s="113" t="str">
        <f>IFERROR(IF(VLOOKUP($A73,'Annex 2 EHV charges'!$D:$P,11,FALSE)=0,0,VLOOKUP($A73,'Annex 2 EHV charges'!$D:$P,11,FALSE)),"")</f>
        <v/>
      </c>
      <c r="G73" s="114" t="str">
        <f>IFERROR(IF(VLOOKUP($A73,'Annex 2 EHV charges'!$D:$P,12,FALSE)=0,0,VLOOKUP($A73,'Annex 2 EHV charges'!$D:$P,12,FALSE)),"")</f>
        <v/>
      </c>
      <c r="H73" s="114" t="str">
        <f>IFERROR(IF(VLOOKUP($A73,'Annex 2 EHV charges'!$D:$P,13,FALSE)=0,0,VLOOKUP($A73,'Annex 2 EHV charges'!$D:$P,13,FALSE)),"")</f>
        <v/>
      </c>
    </row>
    <row r="74" spans="1:8" x14ac:dyDescent="0.2">
      <c r="A74" s="111" t="str">
        <f t="array" ref="A74">IFERROR(INDEX('Annex 2 EHV charges'!$D$10:$D$10, MATCH(0, IF(('Annex 2 EHV charges'!$D$10:$D$10=""),1, COUNTIF(A$4:$A73, 'Annex 2 EHV charges'!$D$10:$D$10)), 0)),"")</f>
        <v/>
      </c>
      <c r="B74" s="105" t="str">
        <f>IF($A74="","",VLOOKUP($A74,'Annex 2 EHV charges'!$D:$P,2,0))</f>
        <v/>
      </c>
      <c r="C74" s="106" t="str">
        <f>IF($A74="","",VLOOKUP($A74,'Annex 2 EHV charges'!$D:$P,3,0))</f>
        <v/>
      </c>
      <c r="D74" s="107" t="str">
        <f>IF($A74="","",VLOOKUP($A74,'Annex 2 EHV charges'!$D:$P,4,0))</f>
        <v/>
      </c>
      <c r="E74" s="112" t="str">
        <f>IFERROR(IF(VLOOKUP($A74,'Annex 2 EHV charges'!$D:$P,10,FALSE)=0,0,VLOOKUP($A74,'Annex 2 EHV charges'!$D:$P,10,FALSE)),"")</f>
        <v/>
      </c>
      <c r="F74" s="113" t="str">
        <f>IFERROR(IF(VLOOKUP($A74,'Annex 2 EHV charges'!$D:$P,11,FALSE)=0,0,VLOOKUP($A74,'Annex 2 EHV charges'!$D:$P,11,FALSE)),"")</f>
        <v/>
      </c>
      <c r="G74" s="114" t="str">
        <f>IFERROR(IF(VLOOKUP($A74,'Annex 2 EHV charges'!$D:$P,12,FALSE)=0,0,VLOOKUP($A74,'Annex 2 EHV charges'!$D:$P,12,FALSE)),"")</f>
        <v/>
      </c>
      <c r="H74" s="114" t="str">
        <f>IFERROR(IF(VLOOKUP($A74,'Annex 2 EHV charges'!$D:$P,13,FALSE)=0,0,VLOOKUP($A74,'Annex 2 EHV charges'!$D:$P,13,FALSE)),"")</f>
        <v/>
      </c>
    </row>
    <row r="75" spans="1:8" x14ac:dyDescent="0.2">
      <c r="A75" s="111" t="str">
        <f t="array" ref="A75">IFERROR(INDEX('Annex 2 EHV charges'!$D$10:$D$10, MATCH(0, IF(('Annex 2 EHV charges'!$D$10:$D$10=""),1, COUNTIF(A$4:$A74, 'Annex 2 EHV charges'!$D$10:$D$10)), 0)),"")</f>
        <v/>
      </c>
      <c r="B75" s="105" t="str">
        <f>IF($A75="","",VLOOKUP($A75,'Annex 2 EHV charges'!$D:$P,2,0))</f>
        <v/>
      </c>
      <c r="C75" s="106" t="str">
        <f>IF($A75="","",VLOOKUP($A75,'Annex 2 EHV charges'!$D:$P,3,0))</f>
        <v/>
      </c>
      <c r="D75" s="107" t="str">
        <f>IF($A75="","",VLOOKUP($A75,'Annex 2 EHV charges'!$D:$P,4,0))</f>
        <v/>
      </c>
      <c r="E75" s="112" t="str">
        <f>IFERROR(IF(VLOOKUP($A75,'Annex 2 EHV charges'!$D:$P,10,FALSE)=0,0,VLOOKUP($A75,'Annex 2 EHV charges'!$D:$P,10,FALSE)),"")</f>
        <v/>
      </c>
      <c r="F75" s="113" t="str">
        <f>IFERROR(IF(VLOOKUP($A75,'Annex 2 EHV charges'!$D:$P,11,FALSE)=0,0,VLOOKUP($A75,'Annex 2 EHV charges'!$D:$P,11,FALSE)),"")</f>
        <v/>
      </c>
      <c r="G75" s="114" t="str">
        <f>IFERROR(IF(VLOOKUP($A75,'Annex 2 EHV charges'!$D:$P,12,FALSE)=0,0,VLOOKUP($A75,'Annex 2 EHV charges'!$D:$P,12,FALSE)),"")</f>
        <v/>
      </c>
      <c r="H75" s="114" t="str">
        <f>IFERROR(IF(VLOOKUP($A75,'Annex 2 EHV charges'!$D:$P,13,FALSE)=0,0,VLOOKUP($A75,'Annex 2 EHV charges'!$D:$P,13,FALSE)),"")</f>
        <v/>
      </c>
    </row>
    <row r="76" spans="1:8" x14ac:dyDescent="0.2">
      <c r="A76" s="111" t="str">
        <f t="array" ref="A76">IFERROR(INDEX('Annex 2 EHV charges'!$D$10:$D$10, MATCH(0, IF(('Annex 2 EHV charges'!$D$10:$D$10=""),1, COUNTIF(A$4:$A75, 'Annex 2 EHV charges'!$D$10:$D$10)), 0)),"")</f>
        <v/>
      </c>
      <c r="B76" s="105" t="str">
        <f>IF($A76="","",VLOOKUP($A76,'Annex 2 EHV charges'!$D:$P,2,0))</f>
        <v/>
      </c>
      <c r="C76" s="106" t="str">
        <f>IF($A76="","",VLOOKUP($A76,'Annex 2 EHV charges'!$D:$P,3,0))</f>
        <v/>
      </c>
      <c r="D76" s="107" t="str">
        <f>IF($A76="","",VLOOKUP($A76,'Annex 2 EHV charges'!$D:$P,4,0))</f>
        <v/>
      </c>
      <c r="E76" s="112" t="str">
        <f>IFERROR(IF(VLOOKUP($A76,'Annex 2 EHV charges'!$D:$P,10,FALSE)=0,0,VLOOKUP($A76,'Annex 2 EHV charges'!$D:$P,10,FALSE)),"")</f>
        <v/>
      </c>
      <c r="F76" s="113" t="str">
        <f>IFERROR(IF(VLOOKUP($A76,'Annex 2 EHV charges'!$D:$P,11,FALSE)=0,0,VLOOKUP($A76,'Annex 2 EHV charges'!$D:$P,11,FALSE)),"")</f>
        <v/>
      </c>
      <c r="G76" s="114" t="str">
        <f>IFERROR(IF(VLOOKUP($A76,'Annex 2 EHV charges'!$D:$P,12,FALSE)=0,0,VLOOKUP($A76,'Annex 2 EHV charges'!$D:$P,12,FALSE)),"")</f>
        <v/>
      </c>
      <c r="H76" s="114" t="str">
        <f>IFERROR(IF(VLOOKUP($A76,'Annex 2 EHV charges'!$D:$P,13,FALSE)=0,0,VLOOKUP($A76,'Annex 2 EHV charges'!$D:$P,13,FALSE)),"")</f>
        <v/>
      </c>
    </row>
    <row r="77" spans="1:8" x14ac:dyDescent="0.2">
      <c r="A77" s="111" t="str">
        <f t="array" ref="A77">IFERROR(INDEX('Annex 2 EHV charges'!$D$10:$D$10, MATCH(0, IF(('Annex 2 EHV charges'!$D$10:$D$10=""),1, COUNTIF(A$4:$A76, 'Annex 2 EHV charges'!$D$10:$D$10)), 0)),"")</f>
        <v/>
      </c>
      <c r="B77" s="105" t="str">
        <f>IF($A77="","",VLOOKUP($A77,'Annex 2 EHV charges'!$D:$P,2,0))</f>
        <v/>
      </c>
      <c r="C77" s="106" t="str">
        <f>IF($A77="","",VLOOKUP($A77,'Annex 2 EHV charges'!$D:$P,3,0))</f>
        <v/>
      </c>
      <c r="D77" s="107" t="str">
        <f>IF($A77="","",VLOOKUP($A77,'Annex 2 EHV charges'!$D:$P,4,0))</f>
        <v/>
      </c>
      <c r="E77" s="112" t="str">
        <f>IFERROR(IF(VLOOKUP($A77,'Annex 2 EHV charges'!$D:$P,10,FALSE)=0,0,VLOOKUP($A77,'Annex 2 EHV charges'!$D:$P,10,FALSE)),"")</f>
        <v/>
      </c>
      <c r="F77" s="113" t="str">
        <f>IFERROR(IF(VLOOKUP($A77,'Annex 2 EHV charges'!$D:$P,11,FALSE)=0,0,VLOOKUP($A77,'Annex 2 EHV charges'!$D:$P,11,FALSE)),"")</f>
        <v/>
      </c>
      <c r="G77" s="114" t="str">
        <f>IFERROR(IF(VLOOKUP($A77,'Annex 2 EHV charges'!$D:$P,12,FALSE)=0,0,VLOOKUP($A77,'Annex 2 EHV charges'!$D:$P,12,FALSE)),"")</f>
        <v/>
      </c>
      <c r="H77" s="114" t="str">
        <f>IFERROR(IF(VLOOKUP($A77,'Annex 2 EHV charges'!$D:$P,13,FALSE)=0,0,VLOOKUP($A77,'Annex 2 EHV charges'!$D:$P,13,FALSE)),"")</f>
        <v/>
      </c>
    </row>
    <row r="78" spans="1:8" x14ac:dyDescent="0.2">
      <c r="A78" s="111" t="str">
        <f t="array" ref="A78">IFERROR(INDEX('Annex 2 EHV charges'!$D$10:$D$10, MATCH(0, IF(('Annex 2 EHV charges'!$D$10:$D$10=""),1, COUNTIF(A$4:$A77, 'Annex 2 EHV charges'!$D$10:$D$10)), 0)),"")</f>
        <v/>
      </c>
      <c r="B78" s="105" t="str">
        <f>IF($A78="","",VLOOKUP($A78,'Annex 2 EHV charges'!$D:$P,2,0))</f>
        <v/>
      </c>
      <c r="C78" s="106" t="str">
        <f>IF($A78="","",VLOOKUP($A78,'Annex 2 EHV charges'!$D:$P,3,0))</f>
        <v/>
      </c>
      <c r="D78" s="107" t="str">
        <f>IF($A78="","",VLOOKUP($A78,'Annex 2 EHV charges'!$D:$P,4,0))</f>
        <v/>
      </c>
      <c r="E78" s="112" t="str">
        <f>IFERROR(IF(VLOOKUP($A78,'Annex 2 EHV charges'!$D:$P,10,FALSE)=0,0,VLOOKUP($A78,'Annex 2 EHV charges'!$D:$P,10,FALSE)),"")</f>
        <v/>
      </c>
      <c r="F78" s="113" t="str">
        <f>IFERROR(IF(VLOOKUP($A78,'Annex 2 EHV charges'!$D:$P,11,FALSE)=0,0,VLOOKUP($A78,'Annex 2 EHV charges'!$D:$P,11,FALSE)),"")</f>
        <v/>
      </c>
      <c r="G78" s="114" t="str">
        <f>IFERROR(IF(VLOOKUP($A78,'Annex 2 EHV charges'!$D:$P,12,FALSE)=0,0,VLOOKUP($A78,'Annex 2 EHV charges'!$D:$P,12,FALSE)),"")</f>
        <v/>
      </c>
      <c r="H78" s="114" t="str">
        <f>IFERROR(IF(VLOOKUP($A78,'Annex 2 EHV charges'!$D:$P,13,FALSE)=0,0,VLOOKUP($A78,'Annex 2 EHV charges'!$D:$P,13,FALSE)),"")</f>
        <v/>
      </c>
    </row>
    <row r="79" spans="1:8" x14ac:dyDescent="0.2">
      <c r="A79" s="111" t="str">
        <f t="array" ref="A79">IFERROR(INDEX('Annex 2 EHV charges'!$D$10:$D$10, MATCH(0, IF(('Annex 2 EHV charges'!$D$10:$D$10=""),1, COUNTIF(A$4:$A78, 'Annex 2 EHV charges'!$D$10:$D$10)), 0)),"")</f>
        <v/>
      </c>
      <c r="B79" s="105" t="str">
        <f>IF($A79="","",VLOOKUP($A79,'Annex 2 EHV charges'!$D:$P,2,0))</f>
        <v/>
      </c>
      <c r="C79" s="106" t="str">
        <f>IF($A79="","",VLOOKUP($A79,'Annex 2 EHV charges'!$D:$P,3,0))</f>
        <v/>
      </c>
      <c r="D79" s="107" t="str">
        <f>IF($A79="","",VLOOKUP($A79,'Annex 2 EHV charges'!$D:$P,4,0))</f>
        <v/>
      </c>
      <c r="E79" s="112" t="str">
        <f>IFERROR(IF(VLOOKUP($A79,'Annex 2 EHV charges'!$D:$P,10,FALSE)=0,0,VLOOKUP($A79,'Annex 2 EHV charges'!$D:$P,10,FALSE)),"")</f>
        <v/>
      </c>
      <c r="F79" s="113" t="str">
        <f>IFERROR(IF(VLOOKUP($A79,'Annex 2 EHV charges'!$D:$P,11,FALSE)=0,0,VLOOKUP($A79,'Annex 2 EHV charges'!$D:$P,11,FALSE)),"")</f>
        <v/>
      </c>
      <c r="G79" s="114" t="str">
        <f>IFERROR(IF(VLOOKUP($A79,'Annex 2 EHV charges'!$D:$P,12,FALSE)=0,0,VLOOKUP($A79,'Annex 2 EHV charges'!$D:$P,12,FALSE)),"")</f>
        <v/>
      </c>
      <c r="H79" s="114" t="str">
        <f>IFERROR(IF(VLOOKUP($A79,'Annex 2 EHV charges'!$D:$P,13,FALSE)=0,0,VLOOKUP($A79,'Annex 2 EHV charges'!$D:$P,13,FALSE)),"")</f>
        <v/>
      </c>
    </row>
    <row r="80" spans="1:8" x14ac:dyDescent="0.2">
      <c r="A80" s="111" t="str">
        <f t="array" ref="A80">IFERROR(INDEX('Annex 2 EHV charges'!$D$10:$D$10, MATCH(0, IF(('Annex 2 EHV charges'!$D$10:$D$10=""),1, COUNTIF(A$4:$A79, 'Annex 2 EHV charges'!$D$10:$D$10)), 0)),"")</f>
        <v/>
      </c>
      <c r="B80" s="105" t="str">
        <f>IF($A80="","",VLOOKUP($A80,'Annex 2 EHV charges'!$D:$P,2,0))</f>
        <v/>
      </c>
      <c r="C80" s="106" t="str">
        <f>IF($A80="","",VLOOKUP($A80,'Annex 2 EHV charges'!$D:$P,3,0))</f>
        <v/>
      </c>
      <c r="D80" s="107" t="str">
        <f>IF($A80="","",VLOOKUP($A80,'Annex 2 EHV charges'!$D:$P,4,0))</f>
        <v/>
      </c>
      <c r="E80" s="112" t="str">
        <f>IFERROR(IF(VLOOKUP($A80,'Annex 2 EHV charges'!$D:$P,10,FALSE)=0,0,VLOOKUP($A80,'Annex 2 EHV charges'!$D:$P,10,FALSE)),"")</f>
        <v/>
      </c>
      <c r="F80" s="113" t="str">
        <f>IFERROR(IF(VLOOKUP($A80,'Annex 2 EHV charges'!$D:$P,11,FALSE)=0,0,VLOOKUP($A80,'Annex 2 EHV charges'!$D:$P,11,FALSE)),"")</f>
        <v/>
      </c>
      <c r="G80" s="114" t="str">
        <f>IFERROR(IF(VLOOKUP($A80,'Annex 2 EHV charges'!$D:$P,12,FALSE)=0,0,VLOOKUP($A80,'Annex 2 EHV charges'!$D:$P,12,FALSE)),"")</f>
        <v/>
      </c>
      <c r="H80" s="114" t="str">
        <f>IFERROR(IF(VLOOKUP($A80,'Annex 2 EHV charges'!$D:$P,13,FALSE)=0,0,VLOOKUP($A80,'Annex 2 EHV charges'!$D:$P,13,FALSE)),"")</f>
        <v/>
      </c>
    </row>
    <row r="81" spans="1:8" x14ac:dyDescent="0.2">
      <c r="A81" s="111" t="str">
        <f t="array" ref="A81">IFERROR(INDEX('Annex 2 EHV charges'!$D$10:$D$10, MATCH(0, IF(('Annex 2 EHV charges'!$D$10:$D$10=""),1, COUNTIF(A$4:$A80, 'Annex 2 EHV charges'!$D$10:$D$10)), 0)),"")</f>
        <v/>
      </c>
      <c r="B81" s="105" t="str">
        <f>IF($A81="","",VLOOKUP($A81,'Annex 2 EHV charges'!$D:$P,2,0))</f>
        <v/>
      </c>
      <c r="C81" s="106" t="str">
        <f>IF($A81="","",VLOOKUP($A81,'Annex 2 EHV charges'!$D:$P,3,0))</f>
        <v/>
      </c>
      <c r="D81" s="107" t="str">
        <f>IF($A81="","",VLOOKUP($A81,'Annex 2 EHV charges'!$D:$P,4,0))</f>
        <v/>
      </c>
      <c r="E81" s="112" t="str">
        <f>IFERROR(IF(VLOOKUP($A81,'Annex 2 EHV charges'!$D:$P,10,FALSE)=0,0,VLOOKUP($A81,'Annex 2 EHV charges'!$D:$P,10,FALSE)),"")</f>
        <v/>
      </c>
      <c r="F81" s="113" t="str">
        <f>IFERROR(IF(VLOOKUP($A81,'Annex 2 EHV charges'!$D:$P,11,FALSE)=0,0,VLOOKUP($A81,'Annex 2 EHV charges'!$D:$P,11,FALSE)),"")</f>
        <v/>
      </c>
      <c r="G81" s="114" t="str">
        <f>IFERROR(IF(VLOOKUP($A81,'Annex 2 EHV charges'!$D:$P,12,FALSE)=0,0,VLOOKUP($A81,'Annex 2 EHV charges'!$D:$P,12,FALSE)),"")</f>
        <v/>
      </c>
      <c r="H81" s="114" t="str">
        <f>IFERROR(IF(VLOOKUP($A81,'Annex 2 EHV charges'!$D:$P,13,FALSE)=0,0,VLOOKUP($A81,'Annex 2 EHV charges'!$D:$P,13,FALSE)),"")</f>
        <v/>
      </c>
    </row>
    <row r="82" spans="1:8" x14ac:dyDescent="0.2">
      <c r="A82" s="111" t="str">
        <f t="array" ref="A82">IFERROR(INDEX('Annex 2 EHV charges'!$D$10:$D$10, MATCH(0, IF(('Annex 2 EHV charges'!$D$10:$D$10=""),1, COUNTIF(A$4:$A81, 'Annex 2 EHV charges'!$D$10:$D$10)), 0)),"")</f>
        <v/>
      </c>
      <c r="B82" s="105" t="str">
        <f>IF($A82="","",VLOOKUP($A82,'Annex 2 EHV charges'!$D:$P,2,0))</f>
        <v/>
      </c>
      <c r="C82" s="106" t="str">
        <f>IF($A82="","",VLOOKUP($A82,'Annex 2 EHV charges'!$D:$P,3,0))</f>
        <v/>
      </c>
      <c r="D82" s="107" t="str">
        <f>IF($A82="","",VLOOKUP($A82,'Annex 2 EHV charges'!$D:$P,4,0))</f>
        <v/>
      </c>
      <c r="E82" s="112" t="str">
        <f>IFERROR(IF(VLOOKUP($A82,'Annex 2 EHV charges'!$D:$P,10,FALSE)=0,0,VLOOKUP($A82,'Annex 2 EHV charges'!$D:$P,10,FALSE)),"")</f>
        <v/>
      </c>
      <c r="F82" s="113" t="str">
        <f>IFERROR(IF(VLOOKUP($A82,'Annex 2 EHV charges'!$D:$P,11,FALSE)=0,0,VLOOKUP($A82,'Annex 2 EHV charges'!$D:$P,11,FALSE)),"")</f>
        <v/>
      </c>
      <c r="G82" s="114" t="str">
        <f>IFERROR(IF(VLOOKUP($A82,'Annex 2 EHV charges'!$D:$P,12,FALSE)=0,0,VLOOKUP($A82,'Annex 2 EHV charges'!$D:$P,12,FALSE)),"")</f>
        <v/>
      </c>
      <c r="H82" s="114" t="str">
        <f>IFERROR(IF(VLOOKUP($A82,'Annex 2 EHV charges'!$D:$P,13,FALSE)=0,0,VLOOKUP($A82,'Annex 2 EHV charges'!$D:$P,13,FALSE)),"")</f>
        <v/>
      </c>
    </row>
    <row r="83" spans="1:8" x14ac:dyDescent="0.2">
      <c r="A83" s="111" t="str">
        <f t="array" ref="A83">IFERROR(INDEX('Annex 2 EHV charges'!$D$10:$D$10, MATCH(0, IF(('Annex 2 EHV charges'!$D$10:$D$10=""),1, COUNTIF(A$4:$A82, 'Annex 2 EHV charges'!$D$10:$D$10)), 0)),"")</f>
        <v/>
      </c>
      <c r="B83" s="105" t="str">
        <f>IF($A83="","",VLOOKUP($A83,'Annex 2 EHV charges'!$D:$P,2,0))</f>
        <v/>
      </c>
      <c r="C83" s="106" t="str">
        <f>IF($A83="","",VLOOKUP($A83,'Annex 2 EHV charges'!$D:$P,3,0))</f>
        <v/>
      </c>
      <c r="D83" s="107" t="str">
        <f>IF($A83="","",VLOOKUP($A83,'Annex 2 EHV charges'!$D:$P,4,0))</f>
        <v/>
      </c>
      <c r="E83" s="112" t="str">
        <f>IFERROR(IF(VLOOKUP($A83,'Annex 2 EHV charges'!$D:$P,10,FALSE)=0,0,VLOOKUP($A83,'Annex 2 EHV charges'!$D:$P,10,FALSE)),"")</f>
        <v/>
      </c>
      <c r="F83" s="113" t="str">
        <f>IFERROR(IF(VLOOKUP($A83,'Annex 2 EHV charges'!$D:$P,11,FALSE)=0,0,VLOOKUP($A83,'Annex 2 EHV charges'!$D:$P,11,FALSE)),"")</f>
        <v/>
      </c>
      <c r="G83" s="114" t="str">
        <f>IFERROR(IF(VLOOKUP($A83,'Annex 2 EHV charges'!$D:$P,12,FALSE)=0,0,VLOOKUP($A83,'Annex 2 EHV charges'!$D:$P,12,FALSE)),"")</f>
        <v/>
      </c>
      <c r="H83" s="114" t="str">
        <f>IFERROR(IF(VLOOKUP($A83,'Annex 2 EHV charges'!$D:$P,13,FALSE)=0,0,VLOOKUP($A83,'Annex 2 EHV charges'!$D:$P,13,FALSE)),"")</f>
        <v/>
      </c>
    </row>
    <row r="84" spans="1:8" x14ac:dyDescent="0.2">
      <c r="A84" s="111" t="str">
        <f t="array" ref="A84">IFERROR(INDEX('Annex 2 EHV charges'!$D$10:$D$10, MATCH(0, IF(('Annex 2 EHV charges'!$D$10:$D$10=""),1, COUNTIF(A$4:$A83, 'Annex 2 EHV charges'!$D$10:$D$10)), 0)),"")</f>
        <v/>
      </c>
      <c r="B84" s="105" t="str">
        <f>IF($A84="","",VLOOKUP($A84,'Annex 2 EHV charges'!$D:$P,2,0))</f>
        <v/>
      </c>
      <c r="C84" s="106" t="str">
        <f>IF($A84="","",VLOOKUP($A84,'Annex 2 EHV charges'!$D:$P,3,0))</f>
        <v/>
      </c>
      <c r="D84" s="107" t="str">
        <f>IF($A84="","",VLOOKUP($A84,'Annex 2 EHV charges'!$D:$P,4,0))</f>
        <v/>
      </c>
      <c r="E84" s="112" t="str">
        <f>IFERROR(IF(VLOOKUP($A84,'Annex 2 EHV charges'!$D:$P,10,FALSE)=0,0,VLOOKUP($A84,'Annex 2 EHV charges'!$D:$P,10,FALSE)),"")</f>
        <v/>
      </c>
      <c r="F84" s="113" t="str">
        <f>IFERROR(IF(VLOOKUP($A84,'Annex 2 EHV charges'!$D:$P,11,FALSE)=0,0,VLOOKUP($A84,'Annex 2 EHV charges'!$D:$P,11,FALSE)),"")</f>
        <v/>
      </c>
      <c r="G84" s="114" t="str">
        <f>IFERROR(IF(VLOOKUP($A84,'Annex 2 EHV charges'!$D:$P,12,FALSE)=0,0,VLOOKUP($A84,'Annex 2 EHV charges'!$D:$P,12,FALSE)),"")</f>
        <v/>
      </c>
      <c r="H84" s="114" t="str">
        <f>IFERROR(IF(VLOOKUP($A84,'Annex 2 EHV charges'!$D:$P,13,FALSE)=0,0,VLOOKUP($A84,'Annex 2 EHV charges'!$D:$P,13,FALSE)),"")</f>
        <v/>
      </c>
    </row>
    <row r="85" spans="1:8" x14ac:dyDescent="0.2">
      <c r="A85" s="111" t="str">
        <f t="array" ref="A85">IFERROR(INDEX('Annex 2 EHV charges'!$D$10:$D$10, MATCH(0, IF(('Annex 2 EHV charges'!$D$10:$D$10=""),1, COUNTIF(A$4:$A84, 'Annex 2 EHV charges'!$D$10:$D$10)), 0)),"")</f>
        <v/>
      </c>
      <c r="B85" s="105" t="str">
        <f>IF($A85="","",VLOOKUP($A85,'Annex 2 EHV charges'!$D:$P,2,0))</f>
        <v/>
      </c>
      <c r="C85" s="106" t="str">
        <f>IF($A85="","",VLOOKUP($A85,'Annex 2 EHV charges'!$D:$P,3,0))</f>
        <v/>
      </c>
      <c r="D85" s="107" t="str">
        <f>IF($A85="","",VLOOKUP($A85,'Annex 2 EHV charges'!$D:$P,4,0))</f>
        <v/>
      </c>
      <c r="E85" s="112" t="str">
        <f>IFERROR(IF(VLOOKUP($A85,'Annex 2 EHV charges'!$D:$P,10,FALSE)=0,0,VLOOKUP($A85,'Annex 2 EHV charges'!$D:$P,10,FALSE)),"")</f>
        <v/>
      </c>
      <c r="F85" s="113" t="str">
        <f>IFERROR(IF(VLOOKUP($A85,'Annex 2 EHV charges'!$D:$P,11,FALSE)=0,0,VLOOKUP($A85,'Annex 2 EHV charges'!$D:$P,11,FALSE)),"")</f>
        <v/>
      </c>
      <c r="G85" s="114" t="str">
        <f>IFERROR(IF(VLOOKUP($A85,'Annex 2 EHV charges'!$D:$P,12,FALSE)=0,0,VLOOKUP($A85,'Annex 2 EHV charges'!$D:$P,12,FALSE)),"")</f>
        <v/>
      </c>
      <c r="H85" s="114" t="str">
        <f>IFERROR(IF(VLOOKUP($A85,'Annex 2 EHV charges'!$D:$P,13,FALSE)=0,0,VLOOKUP($A85,'Annex 2 EHV charges'!$D:$P,13,FALSE)),"")</f>
        <v/>
      </c>
    </row>
    <row r="86" spans="1:8" x14ac:dyDescent="0.2">
      <c r="A86" s="111" t="str">
        <f t="array" ref="A86">IFERROR(INDEX('Annex 2 EHV charges'!$D$10:$D$10, MATCH(0, IF(('Annex 2 EHV charges'!$D$10:$D$10=""),1, COUNTIF(A$4:$A85, 'Annex 2 EHV charges'!$D$10:$D$10)), 0)),"")</f>
        <v/>
      </c>
      <c r="B86" s="105" t="str">
        <f>IF($A86="","",VLOOKUP($A86,'Annex 2 EHV charges'!$D:$P,2,0))</f>
        <v/>
      </c>
      <c r="C86" s="106" t="str">
        <f>IF($A86="","",VLOOKUP($A86,'Annex 2 EHV charges'!$D:$P,3,0))</f>
        <v/>
      </c>
      <c r="D86" s="107" t="str">
        <f>IF($A86="","",VLOOKUP($A86,'Annex 2 EHV charges'!$D:$P,4,0))</f>
        <v/>
      </c>
      <c r="E86" s="112" t="str">
        <f>IFERROR(IF(VLOOKUP($A86,'Annex 2 EHV charges'!$D:$P,10,FALSE)=0,0,VLOOKUP($A86,'Annex 2 EHV charges'!$D:$P,10,FALSE)),"")</f>
        <v/>
      </c>
      <c r="F86" s="113" t="str">
        <f>IFERROR(IF(VLOOKUP($A86,'Annex 2 EHV charges'!$D:$P,11,FALSE)=0,0,VLOOKUP($A86,'Annex 2 EHV charges'!$D:$P,11,FALSE)),"")</f>
        <v/>
      </c>
      <c r="G86" s="114" t="str">
        <f>IFERROR(IF(VLOOKUP($A86,'Annex 2 EHV charges'!$D:$P,12,FALSE)=0,0,VLOOKUP($A86,'Annex 2 EHV charges'!$D:$P,12,FALSE)),"")</f>
        <v/>
      </c>
      <c r="H86" s="114" t="str">
        <f>IFERROR(IF(VLOOKUP($A86,'Annex 2 EHV charges'!$D:$P,13,FALSE)=0,0,VLOOKUP($A86,'Annex 2 EHV charges'!$D:$P,13,FALSE)),"")</f>
        <v/>
      </c>
    </row>
    <row r="87" spans="1:8" x14ac:dyDescent="0.2">
      <c r="A87" s="111" t="str">
        <f t="array" ref="A87">IFERROR(INDEX('Annex 2 EHV charges'!$D$10:$D$10, MATCH(0, IF(('Annex 2 EHV charges'!$D$10:$D$10=""),1, COUNTIF(A$4:$A86, 'Annex 2 EHV charges'!$D$10:$D$10)), 0)),"")</f>
        <v/>
      </c>
      <c r="B87" s="105" t="str">
        <f>IF($A87="","",VLOOKUP($A87,'Annex 2 EHV charges'!$D:$P,2,0))</f>
        <v/>
      </c>
      <c r="C87" s="106" t="str">
        <f>IF($A87="","",VLOOKUP($A87,'Annex 2 EHV charges'!$D:$P,3,0))</f>
        <v/>
      </c>
      <c r="D87" s="107" t="str">
        <f>IF($A87="","",VLOOKUP($A87,'Annex 2 EHV charges'!$D:$P,4,0))</f>
        <v/>
      </c>
      <c r="E87" s="112" t="str">
        <f>IFERROR(IF(VLOOKUP($A87,'Annex 2 EHV charges'!$D:$P,10,FALSE)=0,0,VLOOKUP($A87,'Annex 2 EHV charges'!$D:$P,10,FALSE)),"")</f>
        <v/>
      </c>
      <c r="F87" s="113" t="str">
        <f>IFERROR(IF(VLOOKUP($A87,'Annex 2 EHV charges'!$D:$P,11,FALSE)=0,0,VLOOKUP($A87,'Annex 2 EHV charges'!$D:$P,11,FALSE)),"")</f>
        <v/>
      </c>
      <c r="G87" s="114" t="str">
        <f>IFERROR(IF(VLOOKUP($A87,'Annex 2 EHV charges'!$D:$P,12,FALSE)=0,0,VLOOKUP($A87,'Annex 2 EHV charges'!$D:$P,12,FALSE)),"")</f>
        <v/>
      </c>
      <c r="H87" s="114" t="str">
        <f>IFERROR(IF(VLOOKUP($A87,'Annex 2 EHV charges'!$D:$P,13,FALSE)=0,0,VLOOKUP($A87,'Annex 2 EHV charges'!$D:$P,13,FALSE)),"")</f>
        <v/>
      </c>
    </row>
    <row r="88" spans="1:8" x14ac:dyDescent="0.2">
      <c r="A88" s="111" t="str">
        <f t="array" ref="A88">IFERROR(INDEX('Annex 2 EHV charges'!$D$10:$D$10, MATCH(0, IF(('Annex 2 EHV charges'!$D$10:$D$10=""),1, COUNTIF(A$4:$A87, 'Annex 2 EHV charges'!$D$10:$D$10)), 0)),"")</f>
        <v/>
      </c>
      <c r="B88" s="105" t="str">
        <f>IF($A88="","",VLOOKUP($A88,'Annex 2 EHV charges'!$D:$P,2,0))</f>
        <v/>
      </c>
      <c r="C88" s="106" t="str">
        <f>IF($A88="","",VLOOKUP($A88,'Annex 2 EHV charges'!$D:$P,3,0))</f>
        <v/>
      </c>
      <c r="D88" s="107" t="str">
        <f>IF($A88="","",VLOOKUP($A88,'Annex 2 EHV charges'!$D:$P,4,0))</f>
        <v/>
      </c>
      <c r="E88" s="112" t="str">
        <f>IFERROR(IF(VLOOKUP($A88,'Annex 2 EHV charges'!$D:$P,10,FALSE)=0,0,VLOOKUP($A88,'Annex 2 EHV charges'!$D:$P,10,FALSE)),"")</f>
        <v/>
      </c>
      <c r="F88" s="113" t="str">
        <f>IFERROR(IF(VLOOKUP($A88,'Annex 2 EHV charges'!$D:$P,11,FALSE)=0,0,VLOOKUP($A88,'Annex 2 EHV charges'!$D:$P,11,FALSE)),"")</f>
        <v/>
      </c>
      <c r="G88" s="114" t="str">
        <f>IFERROR(IF(VLOOKUP($A88,'Annex 2 EHV charges'!$D:$P,12,FALSE)=0,0,VLOOKUP($A88,'Annex 2 EHV charges'!$D:$P,12,FALSE)),"")</f>
        <v/>
      </c>
      <c r="H88" s="114" t="str">
        <f>IFERROR(IF(VLOOKUP($A88,'Annex 2 EHV charges'!$D:$P,13,FALSE)=0,0,VLOOKUP($A88,'Annex 2 EHV charges'!$D:$P,13,FALSE)),"")</f>
        <v/>
      </c>
    </row>
    <row r="89" spans="1:8" x14ac:dyDescent="0.2">
      <c r="A89" s="111" t="str">
        <f t="array" ref="A89">IFERROR(INDEX('Annex 2 EHV charges'!$D$10:$D$10, MATCH(0, IF(('Annex 2 EHV charges'!$D$10:$D$10=""),1, COUNTIF(A$4:$A88, 'Annex 2 EHV charges'!$D$10:$D$10)), 0)),"")</f>
        <v/>
      </c>
      <c r="B89" s="105" t="str">
        <f>IF($A89="","",VLOOKUP($A89,'Annex 2 EHV charges'!$D:$P,2,0))</f>
        <v/>
      </c>
      <c r="C89" s="106" t="str">
        <f>IF($A89="","",VLOOKUP($A89,'Annex 2 EHV charges'!$D:$P,3,0))</f>
        <v/>
      </c>
      <c r="D89" s="107" t="str">
        <f>IF($A89="","",VLOOKUP($A89,'Annex 2 EHV charges'!$D:$P,4,0))</f>
        <v/>
      </c>
      <c r="E89" s="112" t="str">
        <f>IFERROR(IF(VLOOKUP($A89,'Annex 2 EHV charges'!$D:$P,10,FALSE)=0,0,VLOOKUP($A89,'Annex 2 EHV charges'!$D:$P,10,FALSE)),"")</f>
        <v/>
      </c>
      <c r="F89" s="113" t="str">
        <f>IFERROR(IF(VLOOKUP($A89,'Annex 2 EHV charges'!$D:$P,11,FALSE)=0,0,VLOOKUP($A89,'Annex 2 EHV charges'!$D:$P,11,FALSE)),"")</f>
        <v/>
      </c>
      <c r="G89" s="114" t="str">
        <f>IFERROR(IF(VLOOKUP($A89,'Annex 2 EHV charges'!$D:$P,12,FALSE)=0,0,VLOOKUP($A89,'Annex 2 EHV charges'!$D:$P,12,FALSE)),"")</f>
        <v/>
      </c>
      <c r="H89" s="114" t="str">
        <f>IFERROR(IF(VLOOKUP($A89,'Annex 2 EHV charges'!$D:$P,13,FALSE)=0,0,VLOOKUP($A89,'Annex 2 EHV charges'!$D:$P,13,FALSE)),"")</f>
        <v/>
      </c>
    </row>
    <row r="90" spans="1:8" x14ac:dyDescent="0.2">
      <c r="A90" s="111" t="str">
        <f t="array" ref="A90">IFERROR(INDEX('Annex 2 EHV charges'!$D$10:$D$10, MATCH(0, IF(('Annex 2 EHV charges'!$D$10:$D$10=""),1, COUNTIF(A$4:$A89, 'Annex 2 EHV charges'!$D$10:$D$10)), 0)),"")</f>
        <v/>
      </c>
      <c r="B90" s="105" t="str">
        <f>IF($A90="","",VLOOKUP($A90,'Annex 2 EHV charges'!$D:$P,2,0))</f>
        <v/>
      </c>
      <c r="C90" s="106" t="str">
        <f>IF($A90="","",VLOOKUP($A90,'Annex 2 EHV charges'!$D:$P,3,0))</f>
        <v/>
      </c>
      <c r="D90" s="107" t="str">
        <f>IF($A90="","",VLOOKUP($A90,'Annex 2 EHV charges'!$D:$P,4,0))</f>
        <v/>
      </c>
      <c r="E90" s="112" t="str">
        <f>IFERROR(IF(VLOOKUP($A90,'Annex 2 EHV charges'!$D:$P,10,FALSE)=0,0,VLOOKUP($A90,'Annex 2 EHV charges'!$D:$P,10,FALSE)),"")</f>
        <v/>
      </c>
      <c r="F90" s="113" t="str">
        <f>IFERROR(IF(VLOOKUP($A90,'Annex 2 EHV charges'!$D:$P,11,FALSE)=0,0,VLOOKUP($A90,'Annex 2 EHV charges'!$D:$P,11,FALSE)),"")</f>
        <v/>
      </c>
      <c r="G90" s="114" t="str">
        <f>IFERROR(IF(VLOOKUP($A90,'Annex 2 EHV charges'!$D:$P,12,FALSE)=0,0,VLOOKUP($A90,'Annex 2 EHV charges'!$D:$P,12,FALSE)),"")</f>
        <v/>
      </c>
      <c r="H90" s="114" t="str">
        <f>IFERROR(IF(VLOOKUP($A90,'Annex 2 EHV charges'!$D:$P,13,FALSE)=0,0,VLOOKUP($A90,'Annex 2 EHV charges'!$D:$P,13,FALSE)),"")</f>
        <v/>
      </c>
    </row>
    <row r="91" spans="1:8" x14ac:dyDescent="0.2">
      <c r="A91" s="111" t="str">
        <f t="array" ref="A91">IFERROR(INDEX('Annex 2 EHV charges'!$D$10:$D$10, MATCH(0, IF(('Annex 2 EHV charges'!$D$10:$D$10=""),1, COUNTIF(A$4:$A90, 'Annex 2 EHV charges'!$D$10:$D$10)), 0)),"")</f>
        <v/>
      </c>
      <c r="B91" s="105" t="str">
        <f>IF($A91="","",VLOOKUP($A91,'Annex 2 EHV charges'!$D:$P,2,0))</f>
        <v/>
      </c>
      <c r="C91" s="106" t="str">
        <f>IF($A91="","",VLOOKUP($A91,'Annex 2 EHV charges'!$D:$P,3,0))</f>
        <v/>
      </c>
      <c r="D91" s="107" t="str">
        <f>IF($A91="","",VLOOKUP($A91,'Annex 2 EHV charges'!$D:$P,4,0))</f>
        <v/>
      </c>
      <c r="E91" s="112" t="str">
        <f>IFERROR(IF(VLOOKUP($A91,'Annex 2 EHV charges'!$D:$P,10,FALSE)=0,0,VLOOKUP($A91,'Annex 2 EHV charges'!$D:$P,10,FALSE)),"")</f>
        <v/>
      </c>
      <c r="F91" s="113" t="str">
        <f>IFERROR(IF(VLOOKUP($A91,'Annex 2 EHV charges'!$D:$P,11,FALSE)=0,0,VLOOKUP($A91,'Annex 2 EHV charges'!$D:$P,11,FALSE)),"")</f>
        <v/>
      </c>
      <c r="G91" s="114" t="str">
        <f>IFERROR(IF(VLOOKUP($A91,'Annex 2 EHV charges'!$D:$P,12,FALSE)=0,0,VLOOKUP($A91,'Annex 2 EHV charges'!$D:$P,12,FALSE)),"")</f>
        <v/>
      </c>
      <c r="H91" s="114" t="str">
        <f>IFERROR(IF(VLOOKUP($A91,'Annex 2 EHV charges'!$D:$P,13,FALSE)=0,0,VLOOKUP($A91,'Annex 2 EHV charges'!$D:$P,13,FALSE)),"")</f>
        <v/>
      </c>
    </row>
    <row r="92" spans="1:8" x14ac:dyDescent="0.2">
      <c r="A92" s="111" t="str">
        <f t="array" ref="A92">IFERROR(INDEX('Annex 2 EHV charges'!$D$10:$D$10, MATCH(0, IF(('Annex 2 EHV charges'!$D$10:$D$10=""),1, COUNTIF(A$4:$A91, 'Annex 2 EHV charges'!$D$10:$D$10)), 0)),"")</f>
        <v/>
      </c>
      <c r="B92" s="105" t="str">
        <f>IF($A92="","",VLOOKUP($A92,'Annex 2 EHV charges'!$D:$P,2,0))</f>
        <v/>
      </c>
      <c r="C92" s="106" t="str">
        <f>IF($A92="","",VLOOKUP($A92,'Annex 2 EHV charges'!$D:$P,3,0))</f>
        <v/>
      </c>
      <c r="D92" s="107" t="str">
        <f>IF($A92="","",VLOOKUP($A92,'Annex 2 EHV charges'!$D:$P,4,0))</f>
        <v/>
      </c>
      <c r="E92" s="112" t="str">
        <f>IFERROR(IF(VLOOKUP($A92,'Annex 2 EHV charges'!$D:$P,10,FALSE)=0,0,VLOOKUP($A92,'Annex 2 EHV charges'!$D:$P,10,FALSE)),"")</f>
        <v/>
      </c>
      <c r="F92" s="113" t="str">
        <f>IFERROR(IF(VLOOKUP($A92,'Annex 2 EHV charges'!$D:$P,11,FALSE)=0,0,VLOOKUP($A92,'Annex 2 EHV charges'!$D:$P,11,FALSE)),"")</f>
        <v/>
      </c>
      <c r="G92" s="114" t="str">
        <f>IFERROR(IF(VLOOKUP($A92,'Annex 2 EHV charges'!$D:$P,12,FALSE)=0,0,VLOOKUP($A92,'Annex 2 EHV charges'!$D:$P,12,FALSE)),"")</f>
        <v/>
      </c>
      <c r="H92" s="114" t="str">
        <f>IFERROR(IF(VLOOKUP($A92,'Annex 2 EHV charges'!$D:$P,13,FALSE)=0,0,VLOOKUP($A92,'Annex 2 EHV charges'!$D:$P,13,FALSE)),"")</f>
        <v/>
      </c>
    </row>
    <row r="93" spans="1:8" x14ac:dyDescent="0.2">
      <c r="A93" s="111" t="str">
        <f t="array" ref="A93">IFERROR(INDEX('Annex 2 EHV charges'!$D$10:$D$10, MATCH(0, IF(('Annex 2 EHV charges'!$D$10:$D$10=""),1, COUNTIF(A$4:$A92, 'Annex 2 EHV charges'!$D$10:$D$10)), 0)),"")</f>
        <v/>
      </c>
      <c r="B93" s="105" t="str">
        <f>IF($A93="","",VLOOKUP($A93,'Annex 2 EHV charges'!$D:$P,2,0))</f>
        <v/>
      </c>
      <c r="C93" s="106" t="str">
        <f>IF($A93="","",VLOOKUP($A93,'Annex 2 EHV charges'!$D:$P,3,0))</f>
        <v/>
      </c>
      <c r="D93" s="107" t="str">
        <f>IF($A93="","",VLOOKUP($A93,'Annex 2 EHV charges'!$D:$P,4,0))</f>
        <v/>
      </c>
      <c r="E93" s="112" t="str">
        <f>IFERROR(IF(VLOOKUP($A93,'Annex 2 EHV charges'!$D:$P,10,FALSE)=0,0,VLOOKUP($A93,'Annex 2 EHV charges'!$D:$P,10,FALSE)),"")</f>
        <v/>
      </c>
      <c r="F93" s="113" t="str">
        <f>IFERROR(IF(VLOOKUP($A93,'Annex 2 EHV charges'!$D:$P,11,FALSE)=0,0,VLOOKUP($A93,'Annex 2 EHV charges'!$D:$P,11,FALSE)),"")</f>
        <v/>
      </c>
      <c r="G93" s="114" t="str">
        <f>IFERROR(IF(VLOOKUP($A93,'Annex 2 EHV charges'!$D:$P,12,FALSE)=0,0,VLOOKUP($A93,'Annex 2 EHV charges'!$D:$P,12,FALSE)),"")</f>
        <v/>
      </c>
      <c r="H93" s="114" t="str">
        <f>IFERROR(IF(VLOOKUP($A93,'Annex 2 EHV charges'!$D:$P,13,FALSE)=0,0,VLOOKUP($A93,'Annex 2 EHV charges'!$D:$P,13,FALSE)),"")</f>
        <v/>
      </c>
    </row>
    <row r="94" spans="1:8" x14ac:dyDescent="0.2">
      <c r="A94" s="111" t="str">
        <f t="array" ref="A94">IFERROR(INDEX('Annex 2 EHV charges'!$D$10:$D$10, MATCH(0, IF(('Annex 2 EHV charges'!$D$10:$D$10=""),1, COUNTIF(A$4:$A93, 'Annex 2 EHV charges'!$D$10:$D$10)), 0)),"")</f>
        <v/>
      </c>
      <c r="B94" s="105" t="str">
        <f>IF($A94="","",VLOOKUP($A94,'Annex 2 EHV charges'!$D:$P,2,0))</f>
        <v/>
      </c>
      <c r="C94" s="106" t="str">
        <f>IF($A94="","",VLOOKUP($A94,'Annex 2 EHV charges'!$D:$P,3,0))</f>
        <v/>
      </c>
      <c r="D94" s="107" t="str">
        <f>IF($A94="","",VLOOKUP($A94,'Annex 2 EHV charges'!$D:$P,4,0))</f>
        <v/>
      </c>
      <c r="E94" s="112" t="str">
        <f>IFERROR(IF(VLOOKUP($A94,'Annex 2 EHV charges'!$D:$P,10,FALSE)=0,0,VLOOKUP($A94,'Annex 2 EHV charges'!$D:$P,10,FALSE)),"")</f>
        <v/>
      </c>
      <c r="F94" s="113" t="str">
        <f>IFERROR(IF(VLOOKUP($A94,'Annex 2 EHV charges'!$D:$P,11,FALSE)=0,0,VLOOKUP($A94,'Annex 2 EHV charges'!$D:$P,11,FALSE)),"")</f>
        <v/>
      </c>
      <c r="G94" s="114" t="str">
        <f>IFERROR(IF(VLOOKUP($A94,'Annex 2 EHV charges'!$D:$P,12,FALSE)=0,0,VLOOKUP($A94,'Annex 2 EHV charges'!$D:$P,12,FALSE)),"")</f>
        <v/>
      </c>
      <c r="H94" s="114" t="str">
        <f>IFERROR(IF(VLOOKUP($A94,'Annex 2 EHV charges'!$D:$P,13,FALSE)=0,0,VLOOKUP($A94,'Annex 2 EHV charges'!$D:$P,13,FALSE)),"")</f>
        <v/>
      </c>
    </row>
    <row r="95" spans="1:8" x14ac:dyDescent="0.2">
      <c r="A95" s="111" t="str">
        <f t="array" ref="A95">IFERROR(INDEX('Annex 2 EHV charges'!$D$10:$D$10, MATCH(0, IF(('Annex 2 EHV charges'!$D$10:$D$10=""),1, COUNTIF(A$4:$A94, 'Annex 2 EHV charges'!$D$10:$D$10)), 0)),"")</f>
        <v/>
      </c>
      <c r="B95" s="105" t="str">
        <f>IF($A95="","",VLOOKUP($A95,'Annex 2 EHV charges'!$D:$P,2,0))</f>
        <v/>
      </c>
      <c r="C95" s="106" t="str">
        <f>IF($A95="","",VLOOKUP($A95,'Annex 2 EHV charges'!$D:$P,3,0))</f>
        <v/>
      </c>
      <c r="D95" s="107" t="str">
        <f>IF($A95="","",VLOOKUP($A95,'Annex 2 EHV charges'!$D:$P,4,0))</f>
        <v/>
      </c>
      <c r="E95" s="112" t="str">
        <f>IFERROR(IF(VLOOKUP($A95,'Annex 2 EHV charges'!$D:$P,10,FALSE)=0,0,VLOOKUP($A95,'Annex 2 EHV charges'!$D:$P,10,FALSE)),"")</f>
        <v/>
      </c>
      <c r="F95" s="113" t="str">
        <f>IFERROR(IF(VLOOKUP($A95,'Annex 2 EHV charges'!$D:$P,11,FALSE)=0,0,VLOOKUP($A95,'Annex 2 EHV charges'!$D:$P,11,FALSE)),"")</f>
        <v/>
      </c>
      <c r="G95" s="114" t="str">
        <f>IFERROR(IF(VLOOKUP($A95,'Annex 2 EHV charges'!$D:$P,12,FALSE)=0,0,VLOOKUP($A95,'Annex 2 EHV charges'!$D:$P,12,FALSE)),"")</f>
        <v/>
      </c>
      <c r="H95" s="114" t="str">
        <f>IFERROR(IF(VLOOKUP($A95,'Annex 2 EHV charges'!$D:$P,13,FALSE)=0,0,VLOOKUP($A95,'Annex 2 EHV charges'!$D:$P,13,FALSE)),"")</f>
        <v/>
      </c>
    </row>
    <row r="96" spans="1:8" x14ac:dyDescent="0.2">
      <c r="A96" s="111" t="str">
        <f t="array" ref="A96">IFERROR(INDEX('Annex 2 EHV charges'!$D$10:$D$10, MATCH(0, IF(('Annex 2 EHV charges'!$D$10:$D$10=""),1, COUNTIF(A$4:$A95, 'Annex 2 EHV charges'!$D$10:$D$10)), 0)),"")</f>
        <v/>
      </c>
      <c r="B96" s="105" t="str">
        <f>IF($A96="","",VLOOKUP($A96,'Annex 2 EHV charges'!$D:$P,2,0))</f>
        <v/>
      </c>
      <c r="C96" s="106" t="str">
        <f>IF($A96="","",VLOOKUP($A96,'Annex 2 EHV charges'!$D:$P,3,0))</f>
        <v/>
      </c>
      <c r="D96" s="107" t="str">
        <f>IF($A96="","",VLOOKUP($A96,'Annex 2 EHV charges'!$D:$P,4,0))</f>
        <v/>
      </c>
      <c r="E96" s="112" t="str">
        <f>IFERROR(IF(VLOOKUP($A96,'Annex 2 EHV charges'!$D:$P,10,FALSE)=0,0,VLOOKUP($A96,'Annex 2 EHV charges'!$D:$P,10,FALSE)),"")</f>
        <v/>
      </c>
      <c r="F96" s="113" t="str">
        <f>IFERROR(IF(VLOOKUP($A96,'Annex 2 EHV charges'!$D:$P,11,FALSE)=0,0,VLOOKUP($A96,'Annex 2 EHV charges'!$D:$P,11,FALSE)),"")</f>
        <v/>
      </c>
      <c r="G96" s="114" t="str">
        <f>IFERROR(IF(VLOOKUP($A96,'Annex 2 EHV charges'!$D:$P,12,FALSE)=0,0,VLOOKUP($A96,'Annex 2 EHV charges'!$D:$P,12,FALSE)),"")</f>
        <v/>
      </c>
      <c r="H96" s="114" t="str">
        <f>IFERROR(IF(VLOOKUP($A96,'Annex 2 EHV charges'!$D:$P,13,FALSE)=0,0,VLOOKUP($A96,'Annex 2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oddFooter>&amp;L&amp;1#&amp;"Arial"&amp;6&amp;K737373Confidentiality: C1 - Public</oddFooter>
    <firstHeader>&amp;L&amp;"Trebuchet MS,Bold"
Annex 2b &amp;"Trebuchet MS,Regular"- Schedule of Export Charges for use of the Distribution System by Designated EHV Properties (including LDNOs with Designated EHV Properties/end-users).</firstHeader>
    <firstFooter>&amp;L&amp;1#&amp;"Arial"&amp;6&amp;K737373Confidentiality: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24"/>
  <sheetViews>
    <sheetView zoomScaleNormal="100" zoomScaleSheetLayoutView="100" workbookViewId="0">
      <selection activeCell="B20" sqref="B20:J20"/>
    </sheetView>
  </sheetViews>
  <sheetFormatPr defaultRowHeight="15" x14ac:dyDescent="0.3"/>
  <cols>
    <col min="1" max="1" width="27.42578125" style="160" customWidth="1"/>
    <col min="2" max="2" width="11" style="160" customWidth="1"/>
    <col min="3" max="3" width="9.140625" style="160"/>
    <col min="4" max="10" width="16.5703125" style="160" customWidth="1"/>
    <col min="11" max="16384" width="9.140625" style="160"/>
  </cols>
  <sheetData>
    <row r="1" spans="1:10" s="158" customFormat="1" ht="27.75" customHeight="1" x14ac:dyDescent="0.3">
      <c r="A1" s="156" t="s">
        <v>18</v>
      </c>
      <c r="B1" s="157"/>
      <c r="D1" s="157"/>
      <c r="E1" s="157"/>
      <c r="F1" s="157"/>
      <c r="G1" s="159"/>
      <c r="H1" s="160"/>
      <c r="I1" s="160"/>
    </row>
    <row r="2" spans="1:10" s="158" customFormat="1" ht="27" customHeight="1" x14ac:dyDescent="0.2">
      <c r="A2" s="229" t="str">
        <f>Overview!B4&amp; " - Effective from "&amp;Overview!D4&amp;" - "&amp;Overview!E4&amp;" LV and HV tariffs"</f>
        <v>Vattenfall Networks Limited - GSP M - Effective from 1 April 2023 - Final LV and HV tariffs</v>
      </c>
      <c r="B2" s="229"/>
      <c r="C2" s="229"/>
      <c r="D2" s="229"/>
      <c r="E2" s="229"/>
      <c r="F2" s="229"/>
      <c r="G2" s="229"/>
      <c r="H2" s="229"/>
      <c r="I2" s="229"/>
      <c r="J2" s="229"/>
    </row>
    <row r="3" spans="1:10" s="158" customFormat="1" ht="27" customHeight="1" x14ac:dyDescent="0.2">
      <c r="A3" s="259" t="s">
        <v>641</v>
      </c>
      <c r="B3" s="260"/>
      <c r="C3" s="260"/>
      <c r="D3" s="260"/>
      <c r="E3" s="260"/>
      <c r="F3" s="260"/>
      <c r="G3" s="260"/>
      <c r="H3" s="260"/>
      <c r="I3" s="260"/>
      <c r="J3" s="261"/>
    </row>
    <row r="4" spans="1:10" s="158" customFormat="1" ht="71.25" customHeight="1" x14ac:dyDescent="0.2">
      <c r="A4" s="161"/>
      <c r="B4" s="80" t="s">
        <v>0</v>
      </c>
      <c r="C4" s="81" t="s">
        <v>23</v>
      </c>
      <c r="D4" s="81" t="s">
        <v>642</v>
      </c>
      <c r="E4" s="81" t="s">
        <v>643</v>
      </c>
      <c r="F4" s="81" t="s">
        <v>24</v>
      </c>
      <c r="G4" s="81"/>
      <c r="H4" s="81"/>
      <c r="I4" s="81"/>
      <c r="J4" s="81"/>
    </row>
    <row r="5" spans="1:10" s="158" customFormat="1" ht="32.25" customHeight="1" x14ac:dyDescent="0.2">
      <c r="A5" s="162"/>
      <c r="B5" s="163"/>
      <c r="C5" s="164"/>
      <c r="D5" s="165"/>
      <c r="E5" s="165"/>
      <c r="F5" s="166"/>
      <c r="G5" s="167"/>
      <c r="H5" s="167"/>
      <c r="I5" s="167"/>
      <c r="J5" s="167"/>
    </row>
    <row r="6" spans="1:10" ht="12.75" customHeight="1" x14ac:dyDescent="0.3">
      <c r="A6" s="242" t="s">
        <v>2</v>
      </c>
      <c r="B6" s="250" t="s">
        <v>662</v>
      </c>
      <c r="C6" s="251"/>
      <c r="D6" s="251"/>
      <c r="E6" s="251"/>
      <c r="F6" s="251"/>
      <c r="G6" s="251"/>
      <c r="H6" s="251"/>
      <c r="I6" s="251"/>
      <c r="J6" s="263"/>
    </row>
    <row r="7" spans="1:10" x14ac:dyDescent="0.3">
      <c r="A7" s="243"/>
      <c r="B7" s="253"/>
      <c r="C7" s="254"/>
      <c r="D7" s="254"/>
      <c r="E7" s="254"/>
      <c r="F7" s="254"/>
      <c r="G7" s="254"/>
      <c r="H7" s="254"/>
      <c r="I7" s="254"/>
      <c r="J7" s="264"/>
    </row>
    <row r="8" spans="1:10" x14ac:dyDescent="0.3">
      <c r="A8" s="262"/>
      <c r="B8" s="256"/>
      <c r="C8" s="257"/>
      <c r="D8" s="257"/>
      <c r="E8" s="257"/>
      <c r="F8" s="257"/>
      <c r="G8" s="257"/>
      <c r="H8" s="257"/>
      <c r="I8" s="257"/>
      <c r="J8" s="265"/>
    </row>
    <row r="11" spans="1:10" s="158" customFormat="1" ht="27" customHeight="1" x14ac:dyDescent="0.2">
      <c r="A11" s="259" t="s">
        <v>644</v>
      </c>
      <c r="B11" s="260"/>
      <c r="C11" s="260"/>
      <c r="D11" s="260"/>
      <c r="E11" s="260"/>
      <c r="F11" s="260"/>
      <c r="G11" s="260"/>
      <c r="H11" s="260"/>
      <c r="I11" s="260"/>
      <c r="J11" s="261"/>
    </row>
    <row r="12" spans="1:10" s="158" customFormat="1" ht="58.5" customHeight="1" x14ac:dyDescent="0.2">
      <c r="A12" s="161"/>
      <c r="B12" s="80" t="s">
        <v>0</v>
      </c>
      <c r="C12" s="81" t="s">
        <v>23</v>
      </c>
      <c r="D12" s="80" t="s">
        <v>645</v>
      </c>
      <c r="E12" s="80" t="s">
        <v>646</v>
      </c>
      <c r="F12" s="80" t="s">
        <v>647</v>
      </c>
      <c r="G12" s="81" t="s">
        <v>24</v>
      </c>
      <c r="H12" s="81" t="s">
        <v>25</v>
      </c>
      <c r="I12" s="80" t="s">
        <v>358</v>
      </c>
      <c r="J12" s="81" t="s">
        <v>256</v>
      </c>
    </row>
    <row r="13" spans="1:10" s="158" customFormat="1" ht="32.25" customHeight="1" x14ac:dyDescent="0.2">
      <c r="A13" s="162"/>
      <c r="B13" s="163"/>
      <c r="C13" s="164"/>
      <c r="D13" s="165"/>
      <c r="E13" s="165"/>
      <c r="F13" s="165"/>
      <c r="G13" s="166"/>
      <c r="H13" s="166"/>
      <c r="I13" s="166"/>
      <c r="J13" s="165"/>
    </row>
    <row r="14" spans="1:10" ht="12.75" customHeight="1" x14ac:dyDescent="0.3">
      <c r="A14" s="242" t="s">
        <v>2</v>
      </c>
      <c r="B14" s="250" t="s">
        <v>663</v>
      </c>
      <c r="C14" s="251"/>
      <c r="D14" s="251"/>
      <c r="E14" s="251"/>
      <c r="F14" s="251"/>
      <c r="G14" s="251"/>
      <c r="H14" s="251"/>
      <c r="I14" s="251"/>
      <c r="J14" s="252"/>
    </row>
    <row r="15" spans="1:10" ht="12.75" customHeight="1" x14ac:dyDescent="0.3">
      <c r="A15" s="243"/>
      <c r="B15" s="253"/>
      <c r="C15" s="254"/>
      <c r="D15" s="254"/>
      <c r="E15" s="254"/>
      <c r="F15" s="254"/>
      <c r="G15" s="254"/>
      <c r="H15" s="254"/>
      <c r="I15" s="254"/>
      <c r="J15" s="255"/>
    </row>
    <row r="16" spans="1:10" ht="12.75" customHeight="1" x14ac:dyDescent="0.3">
      <c r="A16" s="243"/>
      <c r="B16" s="256"/>
      <c r="C16" s="257"/>
      <c r="D16" s="257"/>
      <c r="E16" s="257"/>
      <c r="F16" s="257"/>
      <c r="G16" s="257"/>
      <c r="H16" s="257"/>
      <c r="I16" s="257"/>
      <c r="J16" s="258"/>
    </row>
    <row r="17" spans="1:10" ht="23.25" customHeight="1" x14ac:dyDescent="0.3">
      <c r="A17" s="244"/>
      <c r="B17" s="246"/>
      <c r="C17" s="247"/>
      <c r="D17" s="247"/>
      <c r="E17" s="247"/>
      <c r="F17" s="247"/>
      <c r="G17" s="247"/>
      <c r="H17" s="248"/>
      <c r="I17" s="248"/>
      <c r="J17" s="249"/>
    </row>
    <row r="18" spans="1:10" ht="12.75" customHeight="1" x14ac:dyDescent="0.3">
      <c r="A18" s="244"/>
      <c r="B18" s="246"/>
      <c r="C18" s="247"/>
      <c r="D18" s="247"/>
      <c r="E18" s="247"/>
      <c r="F18" s="247"/>
      <c r="G18" s="247"/>
      <c r="H18" s="248"/>
      <c r="I18" s="248"/>
      <c r="J18" s="249"/>
    </row>
    <row r="19" spans="1:10" x14ac:dyDescent="0.3">
      <c r="A19" s="244"/>
      <c r="B19" s="246"/>
      <c r="C19" s="247"/>
      <c r="D19" s="247"/>
      <c r="E19" s="247"/>
      <c r="F19" s="247"/>
      <c r="G19" s="247"/>
      <c r="H19" s="248"/>
      <c r="I19" s="248"/>
      <c r="J19" s="249"/>
    </row>
    <row r="20" spans="1:10" x14ac:dyDescent="0.3">
      <c r="A20" s="244"/>
      <c r="B20" s="246"/>
      <c r="C20" s="247"/>
      <c r="D20" s="247"/>
      <c r="E20" s="247"/>
      <c r="F20" s="247"/>
      <c r="G20" s="247"/>
      <c r="H20" s="248"/>
      <c r="I20" s="248"/>
      <c r="J20" s="249"/>
    </row>
    <row r="21" spans="1:10" x14ac:dyDescent="0.3">
      <c r="A21" s="245"/>
      <c r="B21" s="246"/>
      <c r="C21" s="247"/>
      <c r="D21" s="247"/>
      <c r="E21" s="247"/>
      <c r="F21" s="247"/>
      <c r="G21" s="247"/>
      <c r="H21" s="248"/>
      <c r="I21" s="248"/>
      <c r="J21" s="249"/>
    </row>
    <row r="24" spans="1:10" ht="15.75" x14ac:dyDescent="0.35">
      <c r="A24" s="62" t="str">
        <f>Overview!B4&amp;" has no preserved charges/additional LLFCs"</f>
        <v>Vattenfall Networks Limited - GSP M has no preserved charges/additional LLFCs</v>
      </c>
    </row>
  </sheetData>
  <mergeCells count="12">
    <mergeCell ref="A2:J2"/>
    <mergeCell ref="A3:J3"/>
    <mergeCell ref="A6:A8"/>
    <mergeCell ref="B6:J8"/>
    <mergeCell ref="A11:J11"/>
    <mergeCell ref="A14:A21"/>
    <mergeCell ref="B17:J17"/>
    <mergeCell ref="B18:J18"/>
    <mergeCell ref="B19:J19"/>
    <mergeCell ref="B20:J20"/>
    <mergeCell ref="B21:J21"/>
    <mergeCell ref="B14:J16"/>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abSelected="1" topLeftCell="A191" zoomScale="54" zoomScaleNormal="85" zoomScaleSheetLayoutView="100" workbookViewId="0">
      <selection activeCell="D12" sqref="D12:J201"/>
    </sheetView>
  </sheetViews>
  <sheetFormatPr defaultRowHeight="27.75" customHeight="1" x14ac:dyDescent="0.3"/>
  <cols>
    <col min="1" max="1" width="58" style="64" bestFit="1" customWidth="1"/>
    <col min="2" max="2" width="17.7109375" style="71" customWidth="1"/>
    <col min="3" max="4" width="17.7109375" style="64" customWidth="1"/>
    <col min="5" max="7" width="17.7109375" style="71" customWidth="1"/>
    <col min="8" max="9" width="17.7109375" style="72" customWidth="1"/>
    <col min="10" max="10" width="17.7109375" style="67" customWidth="1"/>
    <col min="11" max="11" width="15.5703125" style="67" customWidth="1"/>
    <col min="12" max="16384" width="9.140625" style="64"/>
  </cols>
  <sheetData>
    <row r="1" spans="1:11" ht="27.75" customHeight="1" x14ac:dyDescent="0.3">
      <c r="A1" s="75" t="s">
        <v>18</v>
      </c>
      <c r="B1" s="64"/>
      <c r="F1" s="64"/>
      <c r="G1" s="64"/>
      <c r="H1" s="64"/>
      <c r="I1" s="67"/>
      <c r="J1" s="64"/>
      <c r="K1" s="64"/>
    </row>
    <row r="2" spans="1:11" ht="27" customHeight="1" x14ac:dyDescent="0.3">
      <c r="A2" s="266" t="str">
        <f>Overview!B4&amp; " - Effective from "&amp;Overview!D4&amp;" - "&amp;Overview!E4&amp;" LDNO tariffs"</f>
        <v>Vattenfall Networks Limited - GSP M - Effective from 1 April 2023 - Final LDNO tariffs</v>
      </c>
      <c r="B2" s="266"/>
      <c r="C2" s="266"/>
      <c r="D2" s="266"/>
      <c r="E2" s="266"/>
      <c r="F2" s="266"/>
      <c r="G2" s="266"/>
      <c r="H2" s="266"/>
      <c r="I2" s="266"/>
      <c r="J2" s="266"/>
    </row>
    <row r="3" spans="1:11" ht="18.75" x14ac:dyDescent="0.3">
      <c r="A3" s="115"/>
      <c r="B3" s="115"/>
      <c r="C3" s="115"/>
      <c r="D3" s="115"/>
      <c r="E3" s="115"/>
      <c r="F3" s="115"/>
      <c r="G3" s="115"/>
      <c r="H3" s="115"/>
      <c r="I3" s="115"/>
      <c r="J3" s="115"/>
    </row>
    <row r="4" spans="1:11" ht="27" customHeight="1" x14ac:dyDescent="0.3">
      <c r="A4" s="229" t="s">
        <v>383</v>
      </c>
      <c r="B4" s="229"/>
      <c r="C4" s="229"/>
      <c r="D4" s="229"/>
      <c r="E4" s="116"/>
      <c r="F4" s="229" t="s">
        <v>384</v>
      </c>
      <c r="G4" s="229"/>
      <c r="H4" s="229"/>
      <c r="I4" s="229"/>
      <c r="J4" s="229"/>
    </row>
    <row r="5" spans="1:11" ht="32.25" customHeight="1" x14ac:dyDescent="0.2">
      <c r="A5" s="117" t="s">
        <v>12</v>
      </c>
      <c r="B5" s="118" t="s">
        <v>276</v>
      </c>
      <c r="C5" s="119" t="s">
        <v>277</v>
      </c>
      <c r="D5" s="120" t="s">
        <v>278</v>
      </c>
      <c r="E5" s="68"/>
      <c r="F5" s="267"/>
      <c r="G5" s="268"/>
      <c r="H5" s="121" t="s">
        <v>282</v>
      </c>
      <c r="I5" s="122" t="s">
        <v>283</v>
      </c>
      <c r="J5" s="120" t="s">
        <v>278</v>
      </c>
      <c r="K5" s="68"/>
    </row>
    <row r="6" spans="1:11" ht="56.25" customHeight="1" x14ac:dyDescent="0.2">
      <c r="A6" s="123" t="s">
        <v>279</v>
      </c>
      <c r="B6" s="124" t="s">
        <v>653</v>
      </c>
      <c r="C6" s="124" t="s">
        <v>654</v>
      </c>
      <c r="D6" s="124" t="s">
        <v>655</v>
      </c>
      <c r="E6" s="68"/>
      <c r="F6" s="223" t="s">
        <v>280</v>
      </c>
      <c r="G6" s="223"/>
      <c r="H6" s="125" t="s">
        <v>653</v>
      </c>
      <c r="I6" s="124" t="s">
        <v>654</v>
      </c>
      <c r="J6" s="124" t="s">
        <v>655</v>
      </c>
      <c r="K6" s="68"/>
    </row>
    <row r="7" spans="1:11" ht="56.25" customHeight="1" x14ac:dyDescent="0.2">
      <c r="A7" s="123" t="s">
        <v>14</v>
      </c>
      <c r="B7" s="126">
        <v>0</v>
      </c>
      <c r="C7" s="126">
        <v>0</v>
      </c>
      <c r="D7" s="124" t="s">
        <v>656</v>
      </c>
      <c r="E7" s="68"/>
      <c r="F7" s="223" t="s">
        <v>371</v>
      </c>
      <c r="G7" s="223"/>
      <c r="H7" s="126">
        <v>0</v>
      </c>
      <c r="I7" s="124" t="s">
        <v>658</v>
      </c>
      <c r="J7" s="124" t="s">
        <v>655</v>
      </c>
      <c r="K7" s="68"/>
    </row>
    <row r="8" spans="1:11" ht="55.5" customHeight="1" x14ac:dyDescent="0.2">
      <c r="A8" s="127" t="s">
        <v>13</v>
      </c>
      <c r="B8" s="269" t="s">
        <v>657</v>
      </c>
      <c r="C8" s="270"/>
      <c r="D8" s="271"/>
      <c r="E8" s="68"/>
      <c r="F8" s="223" t="s">
        <v>294</v>
      </c>
      <c r="G8" s="223"/>
      <c r="H8" s="126">
        <v>0</v>
      </c>
      <c r="I8" s="126">
        <v>0</v>
      </c>
      <c r="J8" s="124" t="s">
        <v>656</v>
      </c>
      <c r="K8" s="68"/>
    </row>
    <row r="9" spans="1:11" s="70" customFormat="1" ht="21" customHeight="1" x14ac:dyDescent="0.3">
      <c r="B9" s="68"/>
      <c r="C9" s="68"/>
      <c r="D9" s="68"/>
      <c r="E9" s="128"/>
      <c r="F9" s="228" t="s">
        <v>13</v>
      </c>
      <c r="G9" s="228"/>
      <c r="H9" s="227" t="s">
        <v>657</v>
      </c>
      <c r="I9" s="227"/>
      <c r="J9" s="227"/>
      <c r="K9" s="69"/>
    </row>
    <row r="10" spans="1:11" s="70" customFormat="1" ht="12" customHeight="1" x14ac:dyDescent="0.3">
      <c r="A10" s="68"/>
      <c r="B10" s="68"/>
      <c r="C10" s="68"/>
      <c r="D10" s="68"/>
      <c r="E10" s="68"/>
      <c r="F10" s="129"/>
      <c r="G10" s="129"/>
      <c r="H10" s="130"/>
      <c r="I10" s="130"/>
      <c r="J10" s="130"/>
      <c r="K10" s="69"/>
    </row>
    <row r="11" spans="1:11" ht="66" customHeight="1" x14ac:dyDescent="0.2">
      <c r="A11" s="131" t="s">
        <v>357</v>
      </c>
      <c r="B11" s="131" t="s">
        <v>31</v>
      </c>
      <c r="C11" s="132" t="s">
        <v>23</v>
      </c>
      <c r="D11" s="133" t="str">
        <f>'Annex 1 LV, HV and UMS charges'!D11</f>
        <v>Red/black unit charge
p/kWh</v>
      </c>
      <c r="E11" s="133" t="str">
        <f>'Annex 1 LV, HV and UMS charges'!E11</f>
        <v>Amber/yellow unit charge
p/kWh</v>
      </c>
      <c r="F11" s="133" t="str">
        <f>'Annex 1 LV, HV and UMS charges'!F11</f>
        <v>Green unit charge
p/kWh</v>
      </c>
      <c r="G11" s="132" t="str">
        <f>'Annex 1 LV, HV and UMS charges'!G11</f>
        <v>Fixed charge p/MPAN/day</v>
      </c>
      <c r="H11" s="132" t="str">
        <f>'Annex 1 LV, HV and UMS charges'!H11</f>
        <v>Capacity charge p/kVA/day</v>
      </c>
      <c r="I11" s="132" t="str">
        <f>'Annex 1 LV, HV and UMS charges'!I11</f>
        <v>Exceeded capacity charge
p/kVA/day</v>
      </c>
      <c r="J11" s="132" t="str">
        <f>'Annex 1 LV, HV and UMS charges'!J11</f>
        <v>Reactive power charge
p/kVArh</v>
      </c>
      <c r="K11" s="64"/>
    </row>
    <row r="12" spans="1:11" ht="27" customHeight="1" x14ac:dyDescent="0.2">
      <c r="A12" s="134" t="s">
        <v>480</v>
      </c>
      <c r="B12" s="154" t="s">
        <v>693</v>
      </c>
      <c r="C12" s="135" t="s">
        <v>449</v>
      </c>
      <c r="D12" s="136">
        <v>2.5339999999999998</v>
      </c>
      <c r="E12" s="137">
        <v>0.68</v>
      </c>
      <c r="F12" s="138">
        <v>9.7000000000000003E-2</v>
      </c>
      <c r="G12" s="139">
        <v>12.39</v>
      </c>
      <c r="H12" s="140">
        <v>0</v>
      </c>
      <c r="I12" s="140">
        <v>0</v>
      </c>
      <c r="J12" s="141">
        <v>0</v>
      </c>
      <c r="K12" s="64"/>
    </row>
    <row r="13" spans="1:11" ht="27" customHeight="1" x14ac:dyDescent="0.2">
      <c r="A13" s="134" t="s">
        <v>481</v>
      </c>
      <c r="B13" s="154" t="s">
        <v>694</v>
      </c>
      <c r="C13" s="135">
        <v>2</v>
      </c>
      <c r="D13" s="136">
        <v>2.5339999999999998</v>
      </c>
      <c r="E13" s="137">
        <v>0.68</v>
      </c>
      <c r="F13" s="138">
        <v>9.7000000000000003E-2</v>
      </c>
      <c r="G13" s="140">
        <v>0</v>
      </c>
      <c r="H13" s="140">
        <v>0</v>
      </c>
      <c r="I13" s="140">
        <v>0</v>
      </c>
      <c r="J13" s="141">
        <v>0</v>
      </c>
      <c r="K13" s="64"/>
    </row>
    <row r="14" spans="1:11" ht="27" customHeight="1" x14ac:dyDescent="0.2">
      <c r="A14" s="134" t="s">
        <v>482</v>
      </c>
      <c r="B14" s="154" t="s">
        <v>695</v>
      </c>
      <c r="C14" s="135" t="s">
        <v>450</v>
      </c>
      <c r="D14" s="136">
        <v>2.7610000000000001</v>
      </c>
      <c r="E14" s="137">
        <v>0.74099999999999999</v>
      </c>
      <c r="F14" s="138">
        <v>0.105</v>
      </c>
      <c r="G14" s="139">
        <v>4.32</v>
      </c>
      <c r="H14" s="140">
        <v>0</v>
      </c>
      <c r="I14" s="140">
        <v>0</v>
      </c>
      <c r="J14" s="141">
        <v>0</v>
      </c>
      <c r="K14" s="64"/>
    </row>
    <row r="15" spans="1:11" ht="27" customHeight="1" x14ac:dyDescent="0.2">
      <c r="A15" s="134" t="s">
        <v>483</v>
      </c>
      <c r="B15" s="154" t="s">
        <v>696</v>
      </c>
      <c r="C15" s="135" t="s">
        <v>450</v>
      </c>
      <c r="D15" s="136">
        <v>2.7610000000000001</v>
      </c>
      <c r="E15" s="137">
        <v>0.74099999999999999</v>
      </c>
      <c r="F15" s="138">
        <v>0.105</v>
      </c>
      <c r="G15" s="139">
        <v>6.95</v>
      </c>
      <c r="H15" s="140">
        <v>0</v>
      </c>
      <c r="I15" s="140">
        <v>0</v>
      </c>
      <c r="J15" s="141">
        <v>0</v>
      </c>
      <c r="K15" s="64"/>
    </row>
    <row r="16" spans="1:11" ht="27" customHeight="1" x14ac:dyDescent="0.2">
      <c r="A16" s="134" t="s">
        <v>484</v>
      </c>
      <c r="B16" s="154" t="s">
        <v>697</v>
      </c>
      <c r="C16" s="135" t="s">
        <v>450</v>
      </c>
      <c r="D16" s="136">
        <v>2.7610000000000001</v>
      </c>
      <c r="E16" s="137">
        <v>0.74099999999999999</v>
      </c>
      <c r="F16" s="138">
        <v>0.105</v>
      </c>
      <c r="G16" s="139">
        <v>17.510000000000002</v>
      </c>
      <c r="H16" s="140">
        <v>0</v>
      </c>
      <c r="I16" s="140">
        <v>0</v>
      </c>
      <c r="J16" s="141">
        <v>0</v>
      </c>
      <c r="K16" s="64"/>
    </row>
    <row r="17" spans="1:11" ht="27" customHeight="1" x14ac:dyDescent="0.2">
      <c r="A17" s="134" t="s">
        <v>485</v>
      </c>
      <c r="B17" s="154" t="s">
        <v>698</v>
      </c>
      <c r="C17" s="135" t="s">
        <v>450</v>
      </c>
      <c r="D17" s="136">
        <v>2.7610000000000001</v>
      </c>
      <c r="E17" s="137">
        <v>0.74099999999999999</v>
      </c>
      <c r="F17" s="138">
        <v>0.105</v>
      </c>
      <c r="G17" s="139">
        <v>37.26</v>
      </c>
      <c r="H17" s="140">
        <v>0</v>
      </c>
      <c r="I17" s="140">
        <v>0</v>
      </c>
      <c r="J17" s="141">
        <v>0</v>
      </c>
      <c r="K17" s="64"/>
    </row>
    <row r="18" spans="1:11" ht="27" customHeight="1" x14ac:dyDescent="0.2">
      <c r="A18" s="134" t="s">
        <v>486</v>
      </c>
      <c r="B18" s="154" t="s">
        <v>699</v>
      </c>
      <c r="C18" s="135" t="s">
        <v>450</v>
      </c>
      <c r="D18" s="136">
        <v>2.7610000000000001</v>
      </c>
      <c r="E18" s="137">
        <v>0.74099999999999999</v>
      </c>
      <c r="F18" s="138">
        <v>0.105</v>
      </c>
      <c r="G18" s="139">
        <v>107.98</v>
      </c>
      <c r="H18" s="140">
        <v>0</v>
      </c>
      <c r="I18" s="140">
        <v>0</v>
      </c>
      <c r="J18" s="141">
        <v>0</v>
      </c>
      <c r="K18" s="64"/>
    </row>
    <row r="19" spans="1:11" ht="27" customHeight="1" x14ac:dyDescent="0.2">
      <c r="A19" s="134" t="s">
        <v>398</v>
      </c>
      <c r="B19" s="154" t="s">
        <v>700</v>
      </c>
      <c r="C19" s="135">
        <v>4</v>
      </c>
      <c r="D19" s="136">
        <v>2.7610000000000001</v>
      </c>
      <c r="E19" s="137">
        <v>0.74099999999999999</v>
      </c>
      <c r="F19" s="138">
        <v>0.105</v>
      </c>
      <c r="G19" s="140">
        <v>0</v>
      </c>
      <c r="H19" s="140">
        <v>0</v>
      </c>
      <c r="I19" s="140">
        <v>0</v>
      </c>
      <c r="J19" s="141">
        <v>0</v>
      </c>
      <c r="K19" s="64"/>
    </row>
    <row r="20" spans="1:11" ht="27" customHeight="1" x14ac:dyDescent="0.2">
      <c r="A20" s="134" t="s">
        <v>487</v>
      </c>
      <c r="B20" s="154" t="s">
        <v>701</v>
      </c>
      <c r="C20" s="135">
        <v>0</v>
      </c>
      <c r="D20" s="136">
        <v>2.1520000000000001</v>
      </c>
      <c r="E20" s="137">
        <v>0.57299999999999995</v>
      </c>
      <c r="F20" s="138">
        <v>8.1000000000000003E-2</v>
      </c>
      <c r="G20" s="139">
        <v>9.09</v>
      </c>
      <c r="H20" s="139">
        <v>0.82</v>
      </c>
      <c r="I20" s="142">
        <v>1.73</v>
      </c>
      <c r="J20" s="143">
        <v>6.0999999999999999E-2</v>
      </c>
      <c r="K20" s="64"/>
    </row>
    <row r="21" spans="1:11" ht="27" customHeight="1" x14ac:dyDescent="0.2">
      <c r="A21" s="134" t="s">
        <v>488</v>
      </c>
      <c r="B21" s="154" t="s">
        <v>702</v>
      </c>
      <c r="C21" s="135">
        <v>0</v>
      </c>
      <c r="D21" s="136">
        <v>2.1520000000000001</v>
      </c>
      <c r="E21" s="137">
        <v>0.57299999999999995</v>
      </c>
      <c r="F21" s="138">
        <v>8.1000000000000003E-2</v>
      </c>
      <c r="G21" s="139">
        <v>162.11000000000001</v>
      </c>
      <c r="H21" s="139">
        <v>0.82</v>
      </c>
      <c r="I21" s="142">
        <v>1.73</v>
      </c>
      <c r="J21" s="143">
        <v>6.0999999999999999E-2</v>
      </c>
      <c r="K21" s="64"/>
    </row>
    <row r="22" spans="1:11" ht="27" customHeight="1" x14ac:dyDescent="0.2">
      <c r="A22" s="134" t="s">
        <v>489</v>
      </c>
      <c r="B22" s="154" t="s">
        <v>703</v>
      </c>
      <c r="C22" s="135">
        <v>0</v>
      </c>
      <c r="D22" s="136">
        <v>2.1520000000000001</v>
      </c>
      <c r="E22" s="137">
        <v>0.57299999999999995</v>
      </c>
      <c r="F22" s="138">
        <v>8.1000000000000003E-2</v>
      </c>
      <c r="G22" s="139">
        <v>320.87</v>
      </c>
      <c r="H22" s="139">
        <v>0.82</v>
      </c>
      <c r="I22" s="142">
        <v>1.73</v>
      </c>
      <c r="J22" s="143">
        <v>6.0999999999999999E-2</v>
      </c>
      <c r="K22" s="64"/>
    </row>
    <row r="23" spans="1:11" ht="27" customHeight="1" x14ac:dyDescent="0.2">
      <c r="A23" s="134" t="s">
        <v>490</v>
      </c>
      <c r="B23" s="154" t="s">
        <v>704</v>
      </c>
      <c r="C23" s="135">
        <v>0</v>
      </c>
      <c r="D23" s="136">
        <v>2.1520000000000001</v>
      </c>
      <c r="E23" s="137">
        <v>0.57299999999999995</v>
      </c>
      <c r="F23" s="138">
        <v>8.1000000000000003E-2</v>
      </c>
      <c r="G23" s="139">
        <v>504.75</v>
      </c>
      <c r="H23" s="139">
        <v>0.82</v>
      </c>
      <c r="I23" s="142">
        <v>1.73</v>
      </c>
      <c r="J23" s="143">
        <v>6.0999999999999999E-2</v>
      </c>
      <c r="K23" s="64"/>
    </row>
    <row r="24" spans="1:11" ht="27" customHeight="1" x14ac:dyDescent="0.2">
      <c r="A24" s="134" t="s">
        <v>491</v>
      </c>
      <c r="B24" s="154" t="s">
        <v>705</v>
      </c>
      <c r="C24" s="135">
        <v>0</v>
      </c>
      <c r="D24" s="136">
        <v>2.1520000000000001</v>
      </c>
      <c r="E24" s="137">
        <v>0.57299999999999995</v>
      </c>
      <c r="F24" s="138">
        <v>8.1000000000000003E-2</v>
      </c>
      <c r="G24" s="139">
        <v>992.73</v>
      </c>
      <c r="H24" s="139">
        <v>0.82</v>
      </c>
      <c r="I24" s="142">
        <v>1.73</v>
      </c>
      <c r="J24" s="143">
        <v>6.0999999999999999E-2</v>
      </c>
      <c r="K24" s="64"/>
    </row>
    <row r="25" spans="1:11" ht="27" customHeight="1" x14ac:dyDescent="0.2">
      <c r="A25" s="134" t="s">
        <v>399</v>
      </c>
      <c r="B25" s="154" t="s">
        <v>706</v>
      </c>
      <c r="C25" s="135" t="s">
        <v>451</v>
      </c>
      <c r="D25" s="144">
        <v>7.2590000000000003</v>
      </c>
      <c r="E25" s="145">
        <v>1.22</v>
      </c>
      <c r="F25" s="146">
        <v>0.75</v>
      </c>
      <c r="G25" s="140">
        <v>0</v>
      </c>
      <c r="H25" s="140">
        <v>0</v>
      </c>
      <c r="I25" s="140">
        <v>0</v>
      </c>
      <c r="J25" s="141">
        <v>0</v>
      </c>
      <c r="K25" s="64"/>
    </row>
    <row r="26" spans="1:11" ht="27" customHeight="1" x14ac:dyDescent="0.2">
      <c r="A26" s="134" t="s">
        <v>400</v>
      </c>
      <c r="B26" s="154" t="s">
        <v>707</v>
      </c>
      <c r="C26" s="135" t="s">
        <v>660</v>
      </c>
      <c r="D26" s="136">
        <v>-3.073</v>
      </c>
      <c r="E26" s="137">
        <v>-0.82499999999999996</v>
      </c>
      <c r="F26" s="138">
        <v>-0.11700000000000001</v>
      </c>
      <c r="G26" s="140">
        <v>0</v>
      </c>
      <c r="H26" s="140">
        <v>0</v>
      </c>
      <c r="I26" s="140">
        <v>0</v>
      </c>
      <c r="J26" s="141">
        <v>0</v>
      </c>
      <c r="K26" s="64"/>
    </row>
    <row r="27" spans="1:11" ht="27" customHeight="1" x14ac:dyDescent="0.2">
      <c r="A27" s="134" t="s">
        <v>401</v>
      </c>
      <c r="B27" s="154" t="s">
        <v>708</v>
      </c>
      <c r="C27" s="135">
        <v>0</v>
      </c>
      <c r="D27" s="136">
        <v>-3.073</v>
      </c>
      <c r="E27" s="137">
        <v>-0.82499999999999996</v>
      </c>
      <c r="F27" s="138">
        <v>-0.11700000000000001</v>
      </c>
      <c r="G27" s="140">
        <v>0</v>
      </c>
      <c r="H27" s="140">
        <v>0</v>
      </c>
      <c r="I27" s="140">
        <v>0</v>
      </c>
      <c r="J27" s="143">
        <v>7.9000000000000001E-2</v>
      </c>
      <c r="K27" s="64"/>
    </row>
    <row r="28" spans="1:11" ht="27" customHeight="1" x14ac:dyDescent="0.2">
      <c r="A28" s="147" t="s">
        <v>492</v>
      </c>
      <c r="B28" s="154" t="s">
        <v>709</v>
      </c>
      <c r="C28" s="135" t="s">
        <v>449</v>
      </c>
      <c r="D28" s="136">
        <v>1.756</v>
      </c>
      <c r="E28" s="137">
        <v>0.47199999999999998</v>
      </c>
      <c r="F28" s="138">
        <v>6.7000000000000004E-2</v>
      </c>
      <c r="G28" s="139">
        <v>9.4499999999999993</v>
      </c>
      <c r="H28" s="140">
        <v>0</v>
      </c>
      <c r="I28" s="140">
        <v>0</v>
      </c>
      <c r="J28" s="141">
        <v>0</v>
      </c>
      <c r="K28" s="64"/>
    </row>
    <row r="29" spans="1:11" ht="27" customHeight="1" x14ac:dyDescent="0.2">
      <c r="A29" s="147" t="s">
        <v>493</v>
      </c>
      <c r="B29" s="154" t="s">
        <v>710</v>
      </c>
      <c r="C29" s="135">
        <v>2</v>
      </c>
      <c r="D29" s="136">
        <v>1.756</v>
      </c>
      <c r="E29" s="137">
        <v>0.47199999999999998</v>
      </c>
      <c r="F29" s="138">
        <v>6.7000000000000004E-2</v>
      </c>
      <c r="G29" s="140">
        <v>0</v>
      </c>
      <c r="H29" s="140">
        <v>0</v>
      </c>
      <c r="I29" s="140">
        <v>0</v>
      </c>
      <c r="J29" s="141">
        <v>0</v>
      </c>
      <c r="K29" s="64"/>
    </row>
    <row r="30" spans="1:11" ht="27" customHeight="1" x14ac:dyDescent="0.2">
      <c r="A30" s="147" t="s">
        <v>494</v>
      </c>
      <c r="B30" s="154" t="s">
        <v>711</v>
      </c>
      <c r="C30" s="135" t="s">
        <v>450</v>
      </c>
      <c r="D30" s="136">
        <v>1.913</v>
      </c>
      <c r="E30" s="137">
        <v>0.51400000000000001</v>
      </c>
      <c r="F30" s="138">
        <v>7.2999999999999995E-2</v>
      </c>
      <c r="G30" s="139">
        <v>3.04</v>
      </c>
      <c r="H30" s="140">
        <v>0</v>
      </c>
      <c r="I30" s="140">
        <v>0</v>
      </c>
      <c r="J30" s="141">
        <v>0</v>
      </c>
      <c r="K30" s="64"/>
    </row>
    <row r="31" spans="1:11" ht="27" customHeight="1" x14ac:dyDescent="0.2">
      <c r="A31" s="147" t="s">
        <v>495</v>
      </c>
      <c r="B31" s="154" t="s">
        <v>712</v>
      </c>
      <c r="C31" s="135" t="s">
        <v>450</v>
      </c>
      <c r="D31" s="136">
        <v>1.913</v>
      </c>
      <c r="E31" s="137">
        <v>0.51400000000000001</v>
      </c>
      <c r="F31" s="138">
        <v>7.2999999999999995E-2</v>
      </c>
      <c r="G31" s="139">
        <v>4.8499999999999996</v>
      </c>
      <c r="H31" s="140">
        <v>0</v>
      </c>
      <c r="I31" s="140">
        <v>0</v>
      </c>
      <c r="J31" s="141">
        <v>0</v>
      </c>
      <c r="K31" s="64"/>
    </row>
    <row r="32" spans="1:11" ht="27" customHeight="1" x14ac:dyDescent="0.2">
      <c r="A32" s="147" t="s">
        <v>496</v>
      </c>
      <c r="B32" s="154" t="s">
        <v>713</v>
      </c>
      <c r="C32" s="135" t="s">
        <v>450</v>
      </c>
      <c r="D32" s="136">
        <v>1.913</v>
      </c>
      <c r="E32" s="137">
        <v>0.51400000000000001</v>
      </c>
      <c r="F32" s="138">
        <v>7.2999999999999995E-2</v>
      </c>
      <c r="G32" s="139">
        <v>12.18</v>
      </c>
      <c r="H32" s="140">
        <v>0</v>
      </c>
      <c r="I32" s="140">
        <v>0</v>
      </c>
      <c r="J32" s="141">
        <v>0</v>
      </c>
      <c r="K32" s="64"/>
    </row>
    <row r="33" spans="1:11" ht="27" customHeight="1" x14ac:dyDescent="0.2">
      <c r="A33" s="147" t="s">
        <v>497</v>
      </c>
      <c r="B33" s="154" t="s">
        <v>714</v>
      </c>
      <c r="C33" s="135" t="s">
        <v>450</v>
      </c>
      <c r="D33" s="136">
        <v>1.913</v>
      </c>
      <c r="E33" s="137">
        <v>0.51400000000000001</v>
      </c>
      <c r="F33" s="138">
        <v>7.2999999999999995E-2</v>
      </c>
      <c r="G33" s="139">
        <v>25.86</v>
      </c>
      <c r="H33" s="140">
        <v>0</v>
      </c>
      <c r="I33" s="140">
        <v>0</v>
      </c>
      <c r="J33" s="141">
        <v>0</v>
      </c>
      <c r="K33" s="64"/>
    </row>
    <row r="34" spans="1:11" ht="27" customHeight="1" x14ac:dyDescent="0.2">
      <c r="A34" s="147" t="s">
        <v>498</v>
      </c>
      <c r="B34" s="154" t="s">
        <v>715</v>
      </c>
      <c r="C34" s="135" t="s">
        <v>450</v>
      </c>
      <c r="D34" s="136">
        <v>1.913</v>
      </c>
      <c r="E34" s="137">
        <v>0.51400000000000001</v>
      </c>
      <c r="F34" s="138">
        <v>7.2999999999999995E-2</v>
      </c>
      <c r="G34" s="139">
        <v>74.86</v>
      </c>
      <c r="H34" s="140">
        <v>0</v>
      </c>
      <c r="I34" s="140">
        <v>0</v>
      </c>
      <c r="J34" s="141">
        <v>0</v>
      </c>
      <c r="K34" s="64"/>
    </row>
    <row r="35" spans="1:11" ht="27" customHeight="1" x14ac:dyDescent="0.2">
      <c r="A35" s="147" t="s">
        <v>402</v>
      </c>
      <c r="B35" s="154" t="s">
        <v>716</v>
      </c>
      <c r="C35" s="135">
        <v>4</v>
      </c>
      <c r="D35" s="136">
        <v>1.913</v>
      </c>
      <c r="E35" s="137">
        <v>0.51400000000000001</v>
      </c>
      <c r="F35" s="138">
        <v>7.2999999999999995E-2</v>
      </c>
      <c r="G35" s="140">
        <v>0</v>
      </c>
      <c r="H35" s="140">
        <v>0</v>
      </c>
      <c r="I35" s="140">
        <v>0</v>
      </c>
      <c r="J35" s="141">
        <v>0</v>
      </c>
      <c r="K35" s="64"/>
    </row>
    <row r="36" spans="1:11" ht="27" customHeight="1" x14ac:dyDescent="0.2">
      <c r="A36" s="147" t="s">
        <v>499</v>
      </c>
      <c r="B36" s="154" t="s">
        <v>717</v>
      </c>
      <c r="C36" s="135">
        <v>0</v>
      </c>
      <c r="D36" s="136">
        <v>1.4910000000000001</v>
      </c>
      <c r="E36" s="137">
        <v>0.39700000000000002</v>
      </c>
      <c r="F36" s="138">
        <v>5.6000000000000001E-2</v>
      </c>
      <c r="G36" s="139">
        <v>6.34</v>
      </c>
      <c r="H36" s="139">
        <v>0.56999999999999995</v>
      </c>
      <c r="I36" s="142">
        <v>1.2</v>
      </c>
      <c r="J36" s="143">
        <v>4.2999999999999997E-2</v>
      </c>
      <c r="K36" s="64"/>
    </row>
    <row r="37" spans="1:11" ht="27" customHeight="1" x14ac:dyDescent="0.2">
      <c r="A37" s="147" t="s">
        <v>500</v>
      </c>
      <c r="B37" s="154" t="s">
        <v>718</v>
      </c>
      <c r="C37" s="135">
        <v>0</v>
      </c>
      <c r="D37" s="136">
        <v>1.4910000000000001</v>
      </c>
      <c r="E37" s="137">
        <v>0.39700000000000002</v>
      </c>
      <c r="F37" s="138">
        <v>5.6000000000000001E-2</v>
      </c>
      <c r="G37" s="139">
        <v>112.37</v>
      </c>
      <c r="H37" s="139">
        <v>0.56999999999999995</v>
      </c>
      <c r="I37" s="142">
        <v>1.2</v>
      </c>
      <c r="J37" s="143">
        <v>4.2999999999999997E-2</v>
      </c>
      <c r="K37" s="64"/>
    </row>
    <row r="38" spans="1:11" ht="27" customHeight="1" x14ac:dyDescent="0.2">
      <c r="A38" s="147" t="s">
        <v>501</v>
      </c>
      <c r="B38" s="154" t="s">
        <v>719</v>
      </c>
      <c r="C38" s="135">
        <v>0</v>
      </c>
      <c r="D38" s="136">
        <v>1.4910000000000001</v>
      </c>
      <c r="E38" s="137">
        <v>0.39700000000000002</v>
      </c>
      <c r="F38" s="138">
        <v>5.6000000000000001E-2</v>
      </c>
      <c r="G38" s="139">
        <v>222.39</v>
      </c>
      <c r="H38" s="139">
        <v>0.56999999999999995</v>
      </c>
      <c r="I38" s="142">
        <v>1.2</v>
      </c>
      <c r="J38" s="143">
        <v>4.2999999999999997E-2</v>
      </c>
      <c r="K38" s="64"/>
    </row>
    <row r="39" spans="1:11" ht="27" customHeight="1" x14ac:dyDescent="0.2">
      <c r="A39" s="147" t="s">
        <v>502</v>
      </c>
      <c r="B39" s="154" t="s">
        <v>720</v>
      </c>
      <c r="C39" s="135">
        <v>0</v>
      </c>
      <c r="D39" s="136">
        <v>1.4910000000000001</v>
      </c>
      <c r="E39" s="137">
        <v>0.39700000000000002</v>
      </c>
      <c r="F39" s="138">
        <v>5.6000000000000001E-2</v>
      </c>
      <c r="G39" s="139">
        <v>349.8</v>
      </c>
      <c r="H39" s="139">
        <v>0.56999999999999995</v>
      </c>
      <c r="I39" s="142">
        <v>1.2</v>
      </c>
      <c r="J39" s="143">
        <v>4.2999999999999997E-2</v>
      </c>
      <c r="K39" s="64"/>
    </row>
    <row r="40" spans="1:11" ht="27" customHeight="1" x14ac:dyDescent="0.2">
      <c r="A40" s="147" t="s">
        <v>503</v>
      </c>
      <c r="B40" s="154" t="s">
        <v>721</v>
      </c>
      <c r="C40" s="135">
        <v>0</v>
      </c>
      <c r="D40" s="136">
        <v>1.4910000000000001</v>
      </c>
      <c r="E40" s="137">
        <v>0.39700000000000002</v>
      </c>
      <c r="F40" s="138">
        <v>5.6000000000000001E-2</v>
      </c>
      <c r="G40" s="139">
        <v>687.94</v>
      </c>
      <c r="H40" s="139">
        <v>0.56999999999999995</v>
      </c>
      <c r="I40" s="142">
        <v>1.2</v>
      </c>
      <c r="J40" s="143">
        <v>4.2999999999999997E-2</v>
      </c>
      <c r="K40" s="64"/>
    </row>
    <row r="41" spans="1:11" ht="27" customHeight="1" x14ac:dyDescent="0.2">
      <c r="A41" s="147" t="s">
        <v>504</v>
      </c>
      <c r="B41" s="154" t="s">
        <v>722</v>
      </c>
      <c r="C41" s="135">
        <v>0</v>
      </c>
      <c r="D41" s="136">
        <v>1.7110000000000001</v>
      </c>
      <c r="E41" s="137">
        <v>0.44700000000000001</v>
      </c>
      <c r="F41" s="138">
        <v>6.3E-2</v>
      </c>
      <c r="G41" s="139">
        <v>10.53</v>
      </c>
      <c r="H41" s="139">
        <v>1.08</v>
      </c>
      <c r="I41" s="142">
        <v>1.68</v>
      </c>
      <c r="J41" s="143">
        <v>4.4999999999999998E-2</v>
      </c>
      <c r="K41" s="64"/>
    </row>
    <row r="42" spans="1:11" ht="27" customHeight="1" x14ac:dyDescent="0.2">
      <c r="A42" s="147" t="s">
        <v>505</v>
      </c>
      <c r="B42" s="154" t="s">
        <v>723</v>
      </c>
      <c r="C42" s="135">
        <v>0</v>
      </c>
      <c r="D42" s="136">
        <v>1.7110000000000001</v>
      </c>
      <c r="E42" s="137">
        <v>0.44700000000000001</v>
      </c>
      <c r="F42" s="138">
        <v>6.3E-2</v>
      </c>
      <c r="G42" s="139">
        <v>188.08</v>
      </c>
      <c r="H42" s="139">
        <v>1.08</v>
      </c>
      <c r="I42" s="142">
        <v>1.68</v>
      </c>
      <c r="J42" s="143">
        <v>4.4999999999999998E-2</v>
      </c>
      <c r="K42" s="64"/>
    </row>
    <row r="43" spans="1:11" ht="27" customHeight="1" x14ac:dyDescent="0.2">
      <c r="A43" s="147" t="s">
        <v>506</v>
      </c>
      <c r="B43" s="154" t="s">
        <v>724</v>
      </c>
      <c r="C43" s="135">
        <v>0</v>
      </c>
      <c r="D43" s="136">
        <v>1.7110000000000001</v>
      </c>
      <c r="E43" s="137">
        <v>0.44700000000000001</v>
      </c>
      <c r="F43" s="138">
        <v>6.3E-2</v>
      </c>
      <c r="G43" s="139">
        <v>372.31</v>
      </c>
      <c r="H43" s="139">
        <v>1.08</v>
      </c>
      <c r="I43" s="142">
        <v>1.68</v>
      </c>
      <c r="J43" s="143">
        <v>4.4999999999999998E-2</v>
      </c>
      <c r="K43" s="64"/>
    </row>
    <row r="44" spans="1:11" ht="27" customHeight="1" x14ac:dyDescent="0.2">
      <c r="A44" s="147" t="s">
        <v>507</v>
      </c>
      <c r="B44" s="154" t="s">
        <v>725</v>
      </c>
      <c r="C44" s="135">
        <v>0</v>
      </c>
      <c r="D44" s="136">
        <v>1.7110000000000001</v>
      </c>
      <c r="E44" s="137">
        <v>0.44700000000000001</v>
      </c>
      <c r="F44" s="138">
        <v>6.3E-2</v>
      </c>
      <c r="G44" s="139">
        <v>585.67999999999995</v>
      </c>
      <c r="H44" s="139">
        <v>1.08</v>
      </c>
      <c r="I44" s="142">
        <v>1.68</v>
      </c>
      <c r="J44" s="143">
        <v>4.4999999999999998E-2</v>
      </c>
      <c r="K44" s="64"/>
    </row>
    <row r="45" spans="1:11" ht="27" customHeight="1" x14ac:dyDescent="0.2">
      <c r="A45" s="147" t="s">
        <v>508</v>
      </c>
      <c r="B45" s="154" t="s">
        <v>726</v>
      </c>
      <c r="C45" s="135">
        <v>0</v>
      </c>
      <c r="D45" s="136">
        <v>1.7110000000000001</v>
      </c>
      <c r="E45" s="137">
        <v>0.44700000000000001</v>
      </c>
      <c r="F45" s="138">
        <v>6.3E-2</v>
      </c>
      <c r="G45" s="139">
        <v>1151.9100000000001</v>
      </c>
      <c r="H45" s="139">
        <v>1.08</v>
      </c>
      <c r="I45" s="142">
        <v>1.68</v>
      </c>
      <c r="J45" s="143">
        <v>4.4999999999999998E-2</v>
      </c>
      <c r="K45" s="64"/>
    </row>
    <row r="46" spans="1:11" ht="27" customHeight="1" x14ac:dyDescent="0.2">
      <c r="A46" s="147" t="s">
        <v>509</v>
      </c>
      <c r="B46" s="154" t="s">
        <v>727</v>
      </c>
      <c r="C46" s="135">
        <v>0</v>
      </c>
      <c r="D46" s="136">
        <v>1.44</v>
      </c>
      <c r="E46" s="137">
        <v>0.36499999999999999</v>
      </c>
      <c r="F46" s="138">
        <v>5.1999999999999998E-2</v>
      </c>
      <c r="G46" s="139">
        <v>159.02000000000001</v>
      </c>
      <c r="H46" s="139">
        <v>1.64</v>
      </c>
      <c r="I46" s="142">
        <v>2.62</v>
      </c>
      <c r="J46" s="143">
        <v>3.5000000000000003E-2</v>
      </c>
      <c r="K46" s="64"/>
    </row>
    <row r="47" spans="1:11" ht="27" customHeight="1" x14ac:dyDescent="0.2">
      <c r="A47" s="147" t="s">
        <v>510</v>
      </c>
      <c r="B47" s="154" t="s">
        <v>728</v>
      </c>
      <c r="C47" s="135">
        <v>0</v>
      </c>
      <c r="D47" s="136">
        <v>1.44</v>
      </c>
      <c r="E47" s="137">
        <v>0.36499999999999999</v>
      </c>
      <c r="F47" s="138">
        <v>5.1999999999999998E-2</v>
      </c>
      <c r="G47" s="139">
        <v>1484.53</v>
      </c>
      <c r="H47" s="139">
        <v>1.64</v>
      </c>
      <c r="I47" s="142">
        <v>2.62</v>
      </c>
      <c r="J47" s="143">
        <v>3.5000000000000003E-2</v>
      </c>
      <c r="K47" s="64"/>
    </row>
    <row r="48" spans="1:11" ht="27" customHeight="1" x14ac:dyDescent="0.2">
      <c r="A48" s="147" t="s">
        <v>511</v>
      </c>
      <c r="B48" s="154" t="s">
        <v>729</v>
      </c>
      <c r="C48" s="135">
        <v>0</v>
      </c>
      <c r="D48" s="136">
        <v>1.44</v>
      </c>
      <c r="E48" s="137">
        <v>0.36499999999999999</v>
      </c>
      <c r="F48" s="138">
        <v>5.1999999999999998E-2</v>
      </c>
      <c r="G48" s="139">
        <v>4152.1499999999996</v>
      </c>
      <c r="H48" s="139">
        <v>1.64</v>
      </c>
      <c r="I48" s="142">
        <v>2.62</v>
      </c>
      <c r="J48" s="143">
        <v>3.5000000000000003E-2</v>
      </c>
      <c r="K48" s="64"/>
    </row>
    <row r="49" spans="1:11" ht="27" customHeight="1" x14ac:dyDescent="0.2">
      <c r="A49" s="147" t="s">
        <v>512</v>
      </c>
      <c r="B49" s="154" t="s">
        <v>730</v>
      </c>
      <c r="C49" s="135">
        <v>0</v>
      </c>
      <c r="D49" s="136">
        <v>1.44</v>
      </c>
      <c r="E49" s="137">
        <v>0.36499999999999999</v>
      </c>
      <c r="F49" s="138">
        <v>5.1999999999999998E-2</v>
      </c>
      <c r="G49" s="139">
        <v>8628.68</v>
      </c>
      <c r="H49" s="139">
        <v>1.64</v>
      </c>
      <c r="I49" s="142">
        <v>2.62</v>
      </c>
      <c r="J49" s="143">
        <v>3.5000000000000003E-2</v>
      </c>
      <c r="K49" s="64"/>
    </row>
    <row r="50" spans="1:11" ht="27" customHeight="1" x14ac:dyDescent="0.2">
      <c r="A50" s="147" t="s">
        <v>513</v>
      </c>
      <c r="B50" s="154" t="s">
        <v>731</v>
      </c>
      <c r="C50" s="135">
        <v>0</v>
      </c>
      <c r="D50" s="136">
        <v>1.44</v>
      </c>
      <c r="E50" s="137">
        <v>0.36499999999999999</v>
      </c>
      <c r="F50" s="138">
        <v>5.1999999999999998E-2</v>
      </c>
      <c r="G50" s="139">
        <v>20522.939999999999</v>
      </c>
      <c r="H50" s="139">
        <v>1.64</v>
      </c>
      <c r="I50" s="142">
        <v>2.62</v>
      </c>
      <c r="J50" s="143">
        <v>3.5000000000000003E-2</v>
      </c>
      <c r="K50" s="64"/>
    </row>
    <row r="51" spans="1:11" ht="27" customHeight="1" x14ac:dyDescent="0.2">
      <c r="A51" s="147" t="s">
        <v>403</v>
      </c>
      <c r="B51" s="154" t="s">
        <v>732</v>
      </c>
      <c r="C51" s="135" t="s">
        <v>451</v>
      </c>
      <c r="D51" s="144">
        <v>5.03</v>
      </c>
      <c r="E51" s="145">
        <v>0.84499999999999997</v>
      </c>
      <c r="F51" s="146">
        <v>0.52</v>
      </c>
      <c r="G51" s="140">
        <v>0</v>
      </c>
      <c r="H51" s="140">
        <v>0</v>
      </c>
      <c r="I51" s="140">
        <v>0</v>
      </c>
      <c r="J51" s="141">
        <v>0</v>
      </c>
      <c r="K51" s="64"/>
    </row>
    <row r="52" spans="1:11" ht="27" customHeight="1" x14ac:dyDescent="0.2">
      <c r="A52" s="147" t="s">
        <v>404</v>
      </c>
      <c r="B52" s="154" t="s">
        <v>733</v>
      </c>
      <c r="C52" s="135" t="s">
        <v>660</v>
      </c>
      <c r="D52" s="136">
        <v>-3.073</v>
      </c>
      <c r="E52" s="137">
        <v>-0.82499999999999996</v>
      </c>
      <c r="F52" s="138">
        <v>-0.11700000000000001</v>
      </c>
      <c r="G52" s="140">
        <v>0</v>
      </c>
      <c r="H52" s="140">
        <v>0</v>
      </c>
      <c r="I52" s="140">
        <v>0</v>
      </c>
      <c r="J52" s="141">
        <v>0</v>
      </c>
      <c r="K52" s="64"/>
    </row>
    <row r="53" spans="1:11" ht="27" customHeight="1" x14ac:dyDescent="0.2">
      <c r="A53" s="147" t="s">
        <v>405</v>
      </c>
      <c r="B53" s="154"/>
      <c r="C53" s="135">
        <v>8</v>
      </c>
      <c r="D53" s="136">
        <v>-2.7040000000000002</v>
      </c>
      <c r="E53" s="137">
        <v>-0.72299999999999998</v>
      </c>
      <c r="F53" s="138">
        <v>-0.10299999999999999</v>
      </c>
      <c r="G53" s="140">
        <v>0</v>
      </c>
      <c r="H53" s="140">
        <v>0</v>
      </c>
      <c r="I53" s="140">
        <v>0</v>
      </c>
      <c r="J53" s="141">
        <v>0</v>
      </c>
      <c r="K53" s="64"/>
    </row>
    <row r="54" spans="1:11" ht="27" customHeight="1" x14ac:dyDescent="0.2">
      <c r="A54" s="147" t="s">
        <v>406</v>
      </c>
      <c r="B54" s="154" t="s">
        <v>734</v>
      </c>
      <c r="C54" s="135">
        <v>0</v>
      </c>
      <c r="D54" s="136">
        <v>-3.073</v>
      </c>
      <c r="E54" s="137">
        <v>-0.82499999999999996</v>
      </c>
      <c r="F54" s="138">
        <v>-0.11700000000000001</v>
      </c>
      <c r="G54" s="140">
        <v>0</v>
      </c>
      <c r="H54" s="140">
        <v>0</v>
      </c>
      <c r="I54" s="140">
        <v>0</v>
      </c>
      <c r="J54" s="143">
        <v>7.9000000000000001E-2</v>
      </c>
      <c r="K54" s="64"/>
    </row>
    <row r="55" spans="1:11" ht="27" customHeight="1" x14ac:dyDescent="0.2">
      <c r="A55" s="147" t="s">
        <v>407</v>
      </c>
      <c r="B55" s="154" t="s">
        <v>735</v>
      </c>
      <c r="C55" s="135">
        <v>0</v>
      </c>
      <c r="D55" s="136">
        <v>-2.7040000000000002</v>
      </c>
      <c r="E55" s="137">
        <v>-0.72299999999999998</v>
      </c>
      <c r="F55" s="138">
        <v>-0.10299999999999999</v>
      </c>
      <c r="G55" s="140">
        <v>0</v>
      </c>
      <c r="H55" s="140">
        <v>0</v>
      </c>
      <c r="I55" s="140">
        <v>0</v>
      </c>
      <c r="J55" s="143">
        <v>7.3999999999999996E-2</v>
      </c>
      <c r="K55" s="64"/>
    </row>
    <row r="56" spans="1:11" ht="27" customHeight="1" x14ac:dyDescent="0.2">
      <c r="A56" s="147" t="s">
        <v>408</v>
      </c>
      <c r="B56" s="154" t="s">
        <v>736</v>
      </c>
      <c r="C56" s="135">
        <v>0</v>
      </c>
      <c r="D56" s="136">
        <v>-1.944</v>
      </c>
      <c r="E56" s="137">
        <v>-0.50600000000000001</v>
      </c>
      <c r="F56" s="138">
        <v>-7.1999999999999995E-2</v>
      </c>
      <c r="G56" s="140">
        <v>0</v>
      </c>
      <c r="H56" s="140">
        <v>0</v>
      </c>
      <c r="I56" s="140">
        <v>0</v>
      </c>
      <c r="J56" s="143">
        <v>0.06</v>
      </c>
      <c r="K56" s="64"/>
    </row>
    <row r="57" spans="1:11" ht="27" customHeight="1" x14ac:dyDescent="0.2">
      <c r="A57" s="134" t="s">
        <v>514</v>
      </c>
      <c r="B57" s="154"/>
      <c r="C57" s="135" t="s">
        <v>449</v>
      </c>
      <c r="D57" s="136">
        <v>1.1970000000000001</v>
      </c>
      <c r="E57" s="137">
        <v>0.32100000000000001</v>
      </c>
      <c r="F57" s="138">
        <v>4.5999999999999999E-2</v>
      </c>
      <c r="G57" s="139">
        <v>7.33</v>
      </c>
      <c r="H57" s="140">
        <v>0</v>
      </c>
      <c r="I57" s="140">
        <v>0</v>
      </c>
      <c r="J57" s="141">
        <v>0</v>
      </c>
      <c r="K57" s="64"/>
    </row>
    <row r="58" spans="1:11" ht="27" customHeight="1" x14ac:dyDescent="0.2">
      <c r="A58" s="134" t="s">
        <v>515</v>
      </c>
      <c r="B58" s="154"/>
      <c r="C58" s="135">
        <v>2</v>
      </c>
      <c r="D58" s="136">
        <v>1.1970000000000001</v>
      </c>
      <c r="E58" s="137">
        <v>0.32100000000000001</v>
      </c>
      <c r="F58" s="138">
        <v>4.5999999999999999E-2</v>
      </c>
      <c r="G58" s="140">
        <v>0</v>
      </c>
      <c r="H58" s="140">
        <v>0</v>
      </c>
      <c r="I58" s="140">
        <v>0</v>
      </c>
      <c r="J58" s="141">
        <v>0</v>
      </c>
      <c r="K58" s="64"/>
    </row>
    <row r="59" spans="1:11" ht="27" customHeight="1" x14ac:dyDescent="0.2">
      <c r="A59" s="134" t="s">
        <v>516</v>
      </c>
      <c r="B59" s="154"/>
      <c r="C59" s="135" t="s">
        <v>450</v>
      </c>
      <c r="D59" s="136">
        <v>1.304</v>
      </c>
      <c r="E59" s="137">
        <v>0.35</v>
      </c>
      <c r="F59" s="138">
        <v>0.05</v>
      </c>
      <c r="G59" s="139">
        <v>2.11</v>
      </c>
      <c r="H59" s="140">
        <v>0</v>
      </c>
      <c r="I59" s="140">
        <v>0</v>
      </c>
      <c r="J59" s="141">
        <v>0</v>
      </c>
      <c r="K59" s="64"/>
    </row>
    <row r="60" spans="1:11" ht="27" customHeight="1" x14ac:dyDescent="0.2">
      <c r="A60" s="134" t="s">
        <v>517</v>
      </c>
      <c r="B60" s="154"/>
      <c r="C60" s="135" t="s">
        <v>450</v>
      </c>
      <c r="D60" s="136">
        <v>1.304</v>
      </c>
      <c r="E60" s="137">
        <v>0.35</v>
      </c>
      <c r="F60" s="138">
        <v>0.05</v>
      </c>
      <c r="G60" s="139">
        <v>3.35</v>
      </c>
      <c r="H60" s="140">
        <v>0</v>
      </c>
      <c r="I60" s="140">
        <v>0</v>
      </c>
      <c r="J60" s="141">
        <v>0</v>
      </c>
      <c r="K60" s="64"/>
    </row>
    <row r="61" spans="1:11" ht="27" customHeight="1" x14ac:dyDescent="0.2">
      <c r="A61" s="134" t="s">
        <v>518</v>
      </c>
      <c r="B61" s="154"/>
      <c r="C61" s="135" t="s">
        <v>450</v>
      </c>
      <c r="D61" s="136">
        <v>1.304</v>
      </c>
      <c r="E61" s="137">
        <v>0.35</v>
      </c>
      <c r="F61" s="138">
        <v>0.05</v>
      </c>
      <c r="G61" s="139">
        <v>8.34</v>
      </c>
      <c r="H61" s="140">
        <v>0</v>
      </c>
      <c r="I61" s="140">
        <v>0</v>
      </c>
      <c r="J61" s="141">
        <v>0</v>
      </c>
      <c r="K61" s="64"/>
    </row>
    <row r="62" spans="1:11" ht="27" customHeight="1" x14ac:dyDescent="0.2">
      <c r="A62" s="134" t="s">
        <v>519</v>
      </c>
      <c r="B62" s="154"/>
      <c r="C62" s="135" t="s">
        <v>450</v>
      </c>
      <c r="D62" s="136">
        <v>1.304</v>
      </c>
      <c r="E62" s="137">
        <v>0.35</v>
      </c>
      <c r="F62" s="138">
        <v>0.05</v>
      </c>
      <c r="G62" s="139">
        <v>17.670000000000002</v>
      </c>
      <c r="H62" s="140">
        <v>0</v>
      </c>
      <c r="I62" s="140">
        <v>0</v>
      </c>
      <c r="J62" s="141">
        <v>0</v>
      </c>
      <c r="K62" s="64"/>
    </row>
    <row r="63" spans="1:11" ht="27" customHeight="1" x14ac:dyDescent="0.2">
      <c r="A63" s="134" t="s">
        <v>520</v>
      </c>
      <c r="B63" s="154"/>
      <c r="C63" s="135" t="s">
        <v>450</v>
      </c>
      <c r="D63" s="136">
        <v>1.304</v>
      </c>
      <c r="E63" s="137">
        <v>0.35</v>
      </c>
      <c r="F63" s="138">
        <v>0.05</v>
      </c>
      <c r="G63" s="139">
        <v>51.07</v>
      </c>
      <c r="H63" s="140">
        <v>0</v>
      </c>
      <c r="I63" s="140">
        <v>0</v>
      </c>
      <c r="J63" s="141">
        <v>0</v>
      </c>
      <c r="K63" s="64"/>
    </row>
    <row r="64" spans="1:11" ht="27" customHeight="1" x14ac:dyDescent="0.2">
      <c r="A64" s="134" t="s">
        <v>409</v>
      </c>
      <c r="B64" s="154"/>
      <c r="C64" s="135">
        <v>4</v>
      </c>
      <c r="D64" s="136">
        <v>1.304</v>
      </c>
      <c r="E64" s="137">
        <v>0.35</v>
      </c>
      <c r="F64" s="138">
        <v>0.05</v>
      </c>
      <c r="G64" s="140">
        <v>0</v>
      </c>
      <c r="H64" s="140">
        <v>0</v>
      </c>
      <c r="I64" s="140">
        <v>0</v>
      </c>
      <c r="J64" s="141">
        <v>0</v>
      </c>
      <c r="K64" s="64"/>
    </row>
    <row r="65" spans="1:11" ht="27" customHeight="1" x14ac:dyDescent="0.2">
      <c r="A65" s="134" t="s">
        <v>521</v>
      </c>
      <c r="B65" s="154"/>
      <c r="C65" s="135">
        <v>0</v>
      </c>
      <c r="D65" s="136">
        <v>1.016</v>
      </c>
      <c r="E65" s="137">
        <v>0.27100000000000002</v>
      </c>
      <c r="F65" s="138">
        <v>3.7999999999999999E-2</v>
      </c>
      <c r="G65" s="139">
        <v>4.37</v>
      </c>
      <c r="H65" s="139">
        <v>0.39</v>
      </c>
      <c r="I65" s="142">
        <v>0.82</v>
      </c>
      <c r="J65" s="143">
        <v>2.9000000000000001E-2</v>
      </c>
      <c r="K65" s="64"/>
    </row>
    <row r="66" spans="1:11" ht="27" customHeight="1" x14ac:dyDescent="0.2">
      <c r="A66" s="134" t="s">
        <v>522</v>
      </c>
      <c r="B66" s="154"/>
      <c r="C66" s="135">
        <v>0</v>
      </c>
      <c r="D66" s="136">
        <v>1.016</v>
      </c>
      <c r="E66" s="137">
        <v>0.27100000000000002</v>
      </c>
      <c r="F66" s="138">
        <v>3.7999999999999999E-2</v>
      </c>
      <c r="G66" s="139">
        <v>76.64</v>
      </c>
      <c r="H66" s="139">
        <v>0.39</v>
      </c>
      <c r="I66" s="142">
        <v>0.82</v>
      </c>
      <c r="J66" s="143">
        <v>2.9000000000000001E-2</v>
      </c>
      <c r="K66" s="64"/>
    </row>
    <row r="67" spans="1:11" ht="27" customHeight="1" x14ac:dyDescent="0.2">
      <c r="A67" s="134" t="s">
        <v>523</v>
      </c>
      <c r="B67" s="154"/>
      <c r="C67" s="135">
        <v>0</v>
      </c>
      <c r="D67" s="136">
        <v>1.016</v>
      </c>
      <c r="E67" s="137">
        <v>0.27100000000000002</v>
      </c>
      <c r="F67" s="138">
        <v>3.7999999999999999E-2</v>
      </c>
      <c r="G67" s="139">
        <v>151.63</v>
      </c>
      <c r="H67" s="139">
        <v>0.39</v>
      </c>
      <c r="I67" s="142">
        <v>0.82</v>
      </c>
      <c r="J67" s="143">
        <v>2.9000000000000001E-2</v>
      </c>
      <c r="K67" s="64"/>
    </row>
    <row r="68" spans="1:11" ht="27" customHeight="1" x14ac:dyDescent="0.2">
      <c r="A68" s="134" t="s">
        <v>524</v>
      </c>
      <c r="B68" s="154"/>
      <c r="C68" s="135">
        <v>0</v>
      </c>
      <c r="D68" s="136">
        <v>1.016</v>
      </c>
      <c r="E68" s="137">
        <v>0.27100000000000002</v>
      </c>
      <c r="F68" s="138">
        <v>3.7999999999999999E-2</v>
      </c>
      <c r="G68" s="139">
        <v>238.48</v>
      </c>
      <c r="H68" s="139">
        <v>0.39</v>
      </c>
      <c r="I68" s="142">
        <v>0.82</v>
      </c>
      <c r="J68" s="143">
        <v>2.9000000000000001E-2</v>
      </c>
      <c r="K68" s="64"/>
    </row>
    <row r="69" spans="1:11" ht="27" customHeight="1" x14ac:dyDescent="0.2">
      <c r="A69" s="134" t="s">
        <v>525</v>
      </c>
      <c r="B69" s="154"/>
      <c r="C69" s="135">
        <v>0</v>
      </c>
      <c r="D69" s="136">
        <v>1.016</v>
      </c>
      <c r="E69" s="137">
        <v>0.27100000000000002</v>
      </c>
      <c r="F69" s="138">
        <v>3.7999999999999999E-2</v>
      </c>
      <c r="G69" s="139">
        <v>468.96</v>
      </c>
      <c r="H69" s="139">
        <v>0.39</v>
      </c>
      <c r="I69" s="142">
        <v>0.82</v>
      </c>
      <c r="J69" s="143">
        <v>2.9000000000000001E-2</v>
      </c>
      <c r="K69" s="64"/>
    </row>
    <row r="70" spans="1:11" ht="27" customHeight="1" x14ac:dyDescent="0.2">
      <c r="A70" s="134" t="s">
        <v>526</v>
      </c>
      <c r="B70" s="154"/>
      <c r="C70" s="135">
        <v>0</v>
      </c>
      <c r="D70" s="136">
        <v>1.153</v>
      </c>
      <c r="E70" s="137">
        <v>0.30099999999999999</v>
      </c>
      <c r="F70" s="138">
        <v>4.2999999999999997E-2</v>
      </c>
      <c r="G70" s="139">
        <v>7.14</v>
      </c>
      <c r="H70" s="139">
        <v>0.73</v>
      </c>
      <c r="I70" s="142">
        <v>1.1299999999999999</v>
      </c>
      <c r="J70" s="143">
        <v>3.1E-2</v>
      </c>
      <c r="K70" s="64"/>
    </row>
    <row r="71" spans="1:11" ht="27" customHeight="1" x14ac:dyDescent="0.2">
      <c r="A71" s="134" t="s">
        <v>527</v>
      </c>
      <c r="B71" s="154"/>
      <c r="C71" s="135">
        <v>0</v>
      </c>
      <c r="D71" s="136">
        <v>1.153</v>
      </c>
      <c r="E71" s="137">
        <v>0.30099999999999999</v>
      </c>
      <c r="F71" s="138">
        <v>4.2999999999999997E-2</v>
      </c>
      <c r="G71" s="139">
        <v>126.78</v>
      </c>
      <c r="H71" s="139">
        <v>0.73</v>
      </c>
      <c r="I71" s="142">
        <v>1.1299999999999999</v>
      </c>
      <c r="J71" s="143">
        <v>3.1E-2</v>
      </c>
      <c r="K71" s="64"/>
    </row>
    <row r="72" spans="1:11" ht="27" customHeight="1" x14ac:dyDescent="0.2">
      <c r="A72" s="134" t="s">
        <v>528</v>
      </c>
      <c r="B72" s="154"/>
      <c r="C72" s="135">
        <v>0</v>
      </c>
      <c r="D72" s="136">
        <v>1.153</v>
      </c>
      <c r="E72" s="137">
        <v>0.30099999999999999</v>
      </c>
      <c r="F72" s="138">
        <v>4.2999999999999997E-2</v>
      </c>
      <c r="G72" s="139">
        <v>250.91</v>
      </c>
      <c r="H72" s="139">
        <v>0.73</v>
      </c>
      <c r="I72" s="142">
        <v>1.1299999999999999</v>
      </c>
      <c r="J72" s="143">
        <v>3.1E-2</v>
      </c>
      <c r="K72" s="64"/>
    </row>
    <row r="73" spans="1:11" ht="27" customHeight="1" x14ac:dyDescent="0.2">
      <c r="A73" s="134" t="s">
        <v>529</v>
      </c>
      <c r="B73" s="154"/>
      <c r="C73" s="135">
        <v>0</v>
      </c>
      <c r="D73" s="136">
        <v>1.153</v>
      </c>
      <c r="E73" s="137">
        <v>0.30099999999999999</v>
      </c>
      <c r="F73" s="138">
        <v>4.2999999999999997E-2</v>
      </c>
      <c r="G73" s="139">
        <v>394.68</v>
      </c>
      <c r="H73" s="139">
        <v>0.73</v>
      </c>
      <c r="I73" s="142">
        <v>1.1299999999999999</v>
      </c>
      <c r="J73" s="143">
        <v>3.1E-2</v>
      </c>
      <c r="K73" s="64"/>
    </row>
    <row r="74" spans="1:11" ht="27" customHeight="1" x14ac:dyDescent="0.2">
      <c r="A74" s="134" t="s">
        <v>530</v>
      </c>
      <c r="B74" s="154"/>
      <c r="C74" s="135">
        <v>0</v>
      </c>
      <c r="D74" s="136">
        <v>1.153</v>
      </c>
      <c r="E74" s="137">
        <v>0.30099999999999999</v>
      </c>
      <c r="F74" s="138">
        <v>4.2999999999999997E-2</v>
      </c>
      <c r="G74" s="139">
        <v>776.22</v>
      </c>
      <c r="H74" s="139">
        <v>0.73</v>
      </c>
      <c r="I74" s="142">
        <v>1.1299999999999999</v>
      </c>
      <c r="J74" s="143">
        <v>3.1E-2</v>
      </c>
      <c r="K74" s="64"/>
    </row>
    <row r="75" spans="1:11" ht="27" customHeight="1" x14ac:dyDescent="0.2">
      <c r="A75" s="134" t="s">
        <v>531</v>
      </c>
      <c r="B75" s="154"/>
      <c r="C75" s="135">
        <v>0</v>
      </c>
      <c r="D75" s="136">
        <v>0.96099999999999997</v>
      </c>
      <c r="E75" s="137">
        <v>0.24399999999999999</v>
      </c>
      <c r="F75" s="138">
        <v>3.5000000000000003E-2</v>
      </c>
      <c r="G75" s="139">
        <v>106.18</v>
      </c>
      <c r="H75" s="139">
        <v>1.1000000000000001</v>
      </c>
      <c r="I75" s="142">
        <v>1.75</v>
      </c>
      <c r="J75" s="143">
        <v>2.3E-2</v>
      </c>
      <c r="K75" s="64"/>
    </row>
    <row r="76" spans="1:11" ht="27" customHeight="1" x14ac:dyDescent="0.2">
      <c r="A76" s="134" t="s">
        <v>532</v>
      </c>
      <c r="B76" s="154"/>
      <c r="C76" s="135">
        <v>0</v>
      </c>
      <c r="D76" s="136">
        <v>0.96099999999999997</v>
      </c>
      <c r="E76" s="137">
        <v>0.24399999999999999</v>
      </c>
      <c r="F76" s="138">
        <v>3.5000000000000003E-2</v>
      </c>
      <c r="G76" s="139">
        <v>990.92</v>
      </c>
      <c r="H76" s="139">
        <v>1.1000000000000001</v>
      </c>
      <c r="I76" s="142">
        <v>1.75</v>
      </c>
      <c r="J76" s="143">
        <v>2.3E-2</v>
      </c>
      <c r="K76" s="64"/>
    </row>
    <row r="77" spans="1:11" ht="27" customHeight="1" x14ac:dyDescent="0.2">
      <c r="A77" s="134" t="s">
        <v>533</v>
      </c>
      <c r="B77" s="154"/>
      <c r="C77" s="135">
        <v>0</v>
      </c>
      <c r="D77" s="136">
        <v>0.96099999999999997</v>
      </c>
      <c r="E77" s="137">
        <v>0.24399999999999999</v>
      </c>
      <c r="F77" s="138">
        <v>3.5000000000000003E-2</v>
      </c>
      <c r="G77" s="139">
        <v>2771.45</v>
      </c>
      <c r="H77" s="139">
        <v>1.1000000000000001</v>
      </c>
      <c r="I77" s="142">
        <v>1.75</v>
      </c>
      <c r="J77" s="143">
        <v>2.3E-2</v>
      </c>
      <c r="K77" s="64"/>
    </row>
    <row r="78" spans="1:11" ht="27" customHeight="1" x14ac:dyDescent="0.2">
      <c r="A78" s="134" t="s">
        <v>534</v>
      </c>
      <c r="B78" s="154"/>
      <c r="C78" s="135">
        <v>0</v>
      </c>
      <c r="D78" s="136">
        <v>0.96099999999999997</v>
      </c>
      <c r="E78" s="137">
        <v>0.24399999999999999</v>
      </c>
      <c r="F78" s="138">
        <v>3.5000000000000003E-2</v>
      </c>
      <c r="G78" s="139">
        <v>5759.38</v>
      </c>
      <c r="H78" s="139">
        <v>1.1000000000000001</v>
      </c>
      <c r="I78" s="142">
        <v>1.75</v>
      </c>
      <c r="J78" s="143">
        <v>2.3E-2</v>
      </c>
      <c r="K78" s="64"/>
    </row>
    <row r="79" spans="1:11" ht="27" customHeight="1" x14ac:dyDescent="0.2">
      <c r="A79" s="134" t="s">
        <v>535</v>
      </c>
      <c r="B79" s="154"/>
      <c r="C79" s="135">
        <v>0</v>
      </c>
      <c r="D79" s="136">
        <v>0.96099999999999997</v>
      </c>
      <c r="E79" s="137">
        <v>0.24399999999999999</v>
      </c>
      <c r="F79" s="138">
        <v>3.5000000000000003E-2</v>
      </c>
      <c r="G79" s="139">
        <v>13698.37</v>
      </c>
      <c r="H79" s="139">
        <v>1.1000000000000001</v>
      </c>
      <c r="I79" s="142">
        <v>1.75</v>
      </c>
      <c r="J79" s="143">
        <v>2.3E-2</v>
      </c>
      <c r="K79" s="64"/>
    </row>
    <row r="80" spans="1:11" ht="27" customHeight="1" x14ac:dyDescent="0.2">
      <c r="A80" s="134" t="s">
        <v>410</v>
      </c>
      <c r="B80" s="154"/>
      <c r="C80" s="135" t="s">
        <v>451</v>
      </c>
      <c r="D80" s="144">
        <v>3.4289999999999998</v>
      </c>
      <c r="E80" s="145">
        <v>0.57599999999999996</v>
      </c>
      <c r="F80" s="146">
        <v>0.35399999999999998</v>
      </c>
      <c r="G80" s="140">
        <v>0</v>
      </c>
      <c r="H80" s="140">
        <v>0</v>
      </c>
      <c r="I80" s="140">
        <v>0</v>
      </c>
      <c r="J80" s="141">
        <v>0</v>
      </c>
      <c r="K80" s="64"/>
    </row>
    <row r="81" spans="1:11" ht="27" customHeight="1" x14ac:dyDescent="0.2">
      <c r="A81" s="134" t="s">
        <v>411</v>
      </c>
      <c r="B81" s="154"/>
      <c r="C81" s="135" t="s">
        <v>660</v>
      </c>
      <c r="D81" s="136">
        <v>-1.4419999999999999</v>
      </c>
      <c r="E81" s="137">
        <v>-0.38700000000000001</v>
      </c>
      <c r="F81" s="138">
        <v>-5.5E-2</v>
      </c>
      <c r="G81" s="140">
        <v>0</v>
      </c>
      <c r="H81" s="140">
        <v>0</v>
      </c>
      <c r="I81" s="140">
        <v>0</v>
      </c>
      <c r="J81" s="141">
        <v>0</v>
      </c>
      <c r="K81" s="64"/>
    </row>
    <row r="82" spans="1:11" ht="27" customHeight="1" x14ac:dyDescent="0.2">
      <c r="A82" s="134" t="s">
        <v>412</v>
      </c>
      <c r="B82" s="154"/>
      <c r="C82" s="135">
        <v>8</v>
      </c>
      <c r="D82" s="136">
        <v>-1.573</v>
      </c>
      <c r="E82" s="137">
        <v>-0.42099999999999999</v>
      </c>
      <c r="F82" s="138">
        <v>-0.06</v>
      </c>
      <c r="G82" s="140">
        <v>0</v>
      </c>
      <c r="H82" s="140">
        <v>0</v>
      </c>
      <c r="I82" s="140">
        <v>0</v>
      </c>
      <c r="J82" s="141">
        <v>0</v>
      </c>
      <c r="K82" s="64"/>
    </row>
    <row r="83" spans="1:11" ht="27" customHeight="1" x14ac:dyDescent="0.2">
      <c r="A83" s="134" t="s">
        <v>413</v>
      </c>
      <c r="B83" s="154"/>
      <c r="C83" s="135">
        <v>0</v>
      </c>
      <c r="D83" s="136">
        <v>-1.4419999999999999</v>
      </c>
      <c r="E83" s="137">
        <v>-0.38700000000000001</v>
      </c>
      <c r="F83" s="138">
        <v>-5.5E-2</v>
      </c>
      <c r="G83" s="140">
        <v>0</v>
      </c>
      <c r="H83" s="140">
        <v>0</v>
      </c>
      <c r="I83" s="140">
        <v>0</v>
      </c>
      <c r="J83" s="143">
        <v>3.6999999999999998E-2</v>
      </c>
      <c r="K83" s="64"/>
    </row>
    <row r="84" spans="1:11" ht="27" customHeight="1" x14ac:dyDescent="0.2">
      <c r="A84" s="134" t="s">
        <v>414</v>
      </c>
      <c r="B84" s="154"/>
      <c r="C84" s="135">
        <v>0</v>
      </c>
      <c r="D84" s="136">
        <v>-1.573</v>
      </c>
      <c r="E84" s="137">
        <v>-0.42099999999999999</v>
      </c>
      <c r="F84" s="138">
        <v>-0.06</v>
      </c>
      <c r="G84" s="140">
        <v>0</v>
      </c>
      <c r="H84" s="140">
        <v>0</v>
      </c>
      <c r="I84" s="140">
        <v>0</v>
      </c>
      <c r="J84" s="143">
        <v>4.2999999999999997E-2</v>
      </c>
      <c r="K84" s="64"/>
    </row>
    <row r="85" spans="1:11" ht="27" customHeight="1" x14ac:dyDescent="0.2">
      <c r="A85" s="134" t="s">
        <v>415</v>
      </c>
      <c r="B85" s="154"/>
      <c r="C85" s="135">
        <v>0</v>
      </c>
      <c r="D85" s="136">
        <v>-1.944</v>
      </c>
      <c r="E85" s="137">
        <v>-0.50600000000000001</v>
      </c>
      <c r="F85" s="138">
        <v>-7.1999999999999995E-2</v>
      </c>
      <c r="G85" s="139">
        <v>113.88</v>
      </c>
      <c r="H85" s="140">
        <v>0</v>
      </c>
      <c r="I85" s="140">
        <v>0</v>
      </c>
      <c r="J85" s="143">
        <v>0.06</v>
      </c>
      <c r="K85" s="64"/>
    </row>
    <row r="86" spans="1:11" ht="27" customHeight="1" x14ac:dyDescent="0.2">
      <c r="A86" s="134" t="s">
        <v>536</v>
      </c>
      <c r="B86" s="154" t="s">
        <v>737</v>
      </c>
      <c r="C86" s="135" t="s">
        <v>449</v>
      </c>
      <c r="D86" s="136">
        <v>0.82899999999999996</v>
      </c>
      <c r="E86" s="137">
        <v>0.223</v>
      </c>
      <c r="F86" s="138">
        <v>3.2000000000000001E-2</v>
      </c>
      <c r="G86" s="139">
        <v>5.94</v>
      </c>
      <c r="H86" s="140">
        <v>0</v>
      </c>
      <c r="I86" s="140">
        <v>0</v>
      </c>
      <c r="J86" s="141">
        <v>0</v>
      </c>
      <c r="K86" s="64"/>
    </row>
    <row r="87" spans="1:11" ht="27" customHeight="1" x14ac:dyDescent="0.2">
      <c r="A87" s="134" t="s">
        <v>537</v>
      </c>
      <c r="B87" s="154" t="s">
        <v>738</v>
      </c>
      <c r="C87" s="135">
        <v>2</v>
      </c>
      <c r="D87" s="136">
        <v>0.82899999999999996</v>
      </c>
      <c r="E87" s="137">
        <v>0.223</v>
      </c>
      <c r="F87" s="138">
        <v>3.2000000000000001E-2</v>
      </c>
      <c r="G87" s="140">
        <v>0</v>
      </c>
      <c r="H87" s="140">
        <v>0</v>
      </c>
      <c r="I87" s="140">
        <v>0</v>
      </c>
      <c r="J87" s="141">
        <v>0</v>
      </c>
      <c r="K87" s="64"/>
    </row>
    <row r="88" spans="1:11" ht="27" customHeight="1" x14ac:dyDescent="0.2">
      <c r="A88" s="134" t="s">
        <v>538</v>
      </c>
      <c r="B88" s="154" t="s">
        <v>739</v>
      </c>
      <c r="C88" s="135" t="s">
        <v>450</v>
      </c>
      <c r="D88" s="136">
        <v>0.90300000000000002</v>
      </c>
      <c r="E88" s="137">
        <v>0.24199999999999999</v>
      </c>
      <c r="F88" s="138">
        <v>3.4000000000000002E-2</v>
      </c>
      <c r="G88" s="139">
        <v>1.5</v>
      </c>
      <c r="H88" s="140">
        <v>0</v>
      </c>
      <c r="I88" s="140">
        <v>0</v>
      </c>
      <c r="J88" s="141">
        <v>0</v>
      </c>
      <c r="K88" s="64"/>
    </row>
    <row r="89" spans="1:11" ht="27" customHeight="1" x14ac:dyDescent="0.2">
      <c r="A89" s="134" t="s">
        <v>539</v>
      </c>
      <c r="B89" s="154"/>
      <c r="C89" s="135" t="s">
        <v>450</v>
      </c>
      <c r="D89" s="136">
        <v>0.90300000000000002</v>
      </c>
      <c r="E89" s="137">
        <v>0.24199999999999999</v>
      </c>
      <c r="F89" s="138">
        <v>3.4000000000000002E-2</v>
      </c>
      <c r="G89" s="139">
        <v>2.36</v>
      </c>
      <c r="H89" s="140">
        <v>0</v>
      </c>
      <c r="I89" s="140">
        <v>0</v>
      </c>
      <c r="J89" s="141">
        <v>0</v>
      </c>
      <c r="K89" s="64"/>
    </row>
    <row r="90" spans="1:11" ht="27" customHeight="1" x14ac:dyDescent="0.2">
      <c r="A90" s="134" t="s">
        <v>540</v>
      </c>
      <c r="B90" s="154"/>
      <c r="C90" s="135" t="s">
        <v>450</v>
      </c>
      <c r="D90" s="136">
        <v>0.90300000000000002</v>
      </c>
      <c r="E90" s="137">
        <v>0.24199999999999999</v>
      </c>
      <c r="F90" s="138">
        <v>3.4000000000000002E-2</v>
      </c>
      <c r="G90" s="139">
        <v>5.82</v>
      </c>
      <c r="H90" s="140">
        <v>0</v>
      </c>
      <c r="I90" s="140">
        <v>0</v>
      </c>
      <c r="J90" s="141">
        <v>0</v>
      </c>
      <c r="K90" s="64"/>
    </row>
    <row r="91" spans="1:11" ht="27" customHeight="1" x14ac:dyDescent="0.2">
      <c r="A91" s="134" t="s">
        <v>541</v>
      </c>
      <c r="B91" s="154"/>
      <c r="C91" s="135" t="s">
        <v>450</v>
      </c>
      <c r="D91" s="136">
        <v>0.90300000000000002</v>
      </c>
      <c r="E91" s="137">
        <v>0.24199999999999999</v>
      </c>
      <c r="F91" s="138">
        <v>3.4000000000000002E-2</v>
      </c>
      <c r="G91" s="139">
        <v>12.27</v>
      </c>
      <c r="H91" s="140">
        <v>0</v>
      </c>
      <c r="I91" s="140">
        <v>0</v>
      </c>
      <c r="J91" s="141">
        <v>0</v>
      </c>
      <c r="K91" s="64"/>
    </row>
    <row r="92" spans="1:11" ht="27" customHeight="1" x14ac:dyDescent="0.2">
      <c r="A92" s="134" t="s">
        <v>542</v>
      </c>
      <c r="B92" s="154"/>
      <c r="C92" s="135" t="s">
        <v>450</v>
      </c>
      <c r="D92" s="136">
        <v>0.90300000000000002</v>
      </c>
      <c r="E92" s="137">
        <v>0.24199999999999999</v>
      </c>
      <c r="F92" s="138">
        <v>3.4000000000000002E-2</v>
      </c>
      <c r="G92" s="139">
        <v>35.4</v>
      </c>
      <c r="H92" s="140">
        <v>0</v>
      </c>
      <c r="I92" s="140">
        <v>0</v>
      </c>
      <c r="J92" s="141">
        <v>0</v>
      </c>
      <c r="K92" s="64"/>
    </row>
    <row r="93" spans="1:11" ht="27" customHeight="1" x14ac:dyDescent="0.2">
      <c r="A93" s="134" t="s">
        <v>416</v>
      </c>
      <c r="B93" s="154" t="s">
        <v>740</v>
      </c>
      <c r="C93" s="135">
        <v>4</v>
      </c>
      <c r="D93" s="136">
        <v>0.90300000000000002</v>
      </c>
      <c r="E93" s="137">
        <v>0.24199999999999999</v>
      </c>
      <c r="F93" s="138">
        <v>3.4000000000000002E-2</v>
      </c>
      <c r="G93" s="140">
        <v>0</v>
      </c>
      <c r="H93" s="140">
        <v>0</v>
      </c>
      <c r="I93" s="140">
        <v>0</v>
      </c>
      <c r="J93" s="141">
        <v>0</v>
      </c>
      <c r="K93" s="64"/>
    </row>
    <row r="94" spans="1:11" ht="27" customHeight="1" x14ac:dyDescent="0.2">
      <c r="A94" s="134" t="s">
        <v>543</v>
      </c>
      <c r="B94" s="154" t="s">
        <v>741</v>
      </c>
      <c r="C94" s="135">
        <v>0</v>
      </c>
      <c r="D94" s="136">
        <v>0.70399999999999996</v>
      </c>
      <c r="E94" s="137">
        <v>0.187</v>
      </c>
      <c r="F94" s="138">
        <v>2.7E-2</v>
      </c>
      <c r="G94" s="139">
        <v>3.06</v>
      </c>
      <c r="H94" s="139">
        <v>0.27</v>
      </c>
      <c r="I94" s="142">
        <v>0.56999999999999995</v>
      </c>
      <c r="J94" s="143">
        <v>0.02</v>
      </c>
      <c r="K94" s="64"/>
    </row>
    <row r="95" spans="1:11" ht="27" customHeight="1" x14ac:dyDescent="0.2">
      <c r="A95" s="134" t="s">
        <v>544</v>
      </c>
      <c r="B95" s="154"/>
      <c r="C95" s="135">
        <v>0</v>
      </c>
      <c r="D95" s="136">
        <v>0.70399999999999996</v>
      </c>
      <c r="E95" s="137">
        <v>0.187</v>
      </c>
      <c r="F95" s="138">
        <v>2.7E-2</v>
      </c>
      <c r="G95" s="139">
        <v>53.1</v>
      </c>
      <c r="H95" s="139">
        <v>0.27</v>
      </c>
      <c r="I95" s="142">
        <v>0.56999999999999995</v>
      </c>
      <c r="J95" s="143">
        <v>0.02</v>
      </c>
      <c r="K95" s="64"/>
    </row>
    <row r="96" spans="1:11" ht="27" customHeight="1" x14ac:dyDescent="0.2">
      <c r="A96" s="134" t="s">
        <v>545</v>
      </c>
      <c r="B96" s="154"/>
      <c r="C96" s="135">
        <v>0</v>
      </c>
      <c r="D96" s="136">
        <v>0.70399999999999996</v>
      </c>
      <c r="E96" s="137">
        <v>0.187</v>
      </c>
      <c r="F96" s="138">
        <v>2.7E-2</v>
      </c>
      <c r="G96" s="139">
        <v>105.01</v>
      </c>
      <c r="H96" s="139">
        <v>0.27</v>
      </c>
      <c r="I96" s="142">
        <v>0.56999999999999995</v>
      </c>
      <c r="J96" s="143">
        <v>0.02</v>
      </c>
      <c r="K96" s="64"/>
    </row>
    <row r="97" spans="1:11" ht="27" customHeight="1" x14ac:dyDescent="0.2">
      <c r="A97" s="134" t="s">
        <v>546</v>
      </c>
      <c r="B97" s="154"/>
      <c r="C97" s="135">
        <v>0</v>
      </c>
      <c r="D97" s="136">
        <v>0.70399999999999996</v>
      </c>
      <c r="E97" s="137">
        <v>0.187</v>
      </c>
      <c r="F97" s="138">
        <v>2.7E-2</v>
      </c>
      <c r="G97" s="139">
        <v>165.14</v>
      </c>
      <c r="H97" s="139">
        <v>0.27</v>
      </c>
      <c r="I97" s="142">
        <v>0.56999999999999995</v>
      </c>
      <c r="J97" s="143">
        <v>0.02</v>
      </c>
      <c r="K97" s="64"/>
    </row>
    <row r="98" spans="1:11" ht="27" customHeight="1" x14ac:dyDescent="0.2">
      <c r="A98" s="134" t="s">
        <v>547</v>
      </c>
      <c r="B98" s="154"/>
      <c r="C98" s="135">
        <v>0</v>
      </c>
      <c r="D98" s="136">
        <v>0.70399999999999996</v>
      </c>
      <c r="E98" s="137">
        <v>0.187</v>
      </c>
      <c r="F98" s="138">
        <v>2.7E-2</v>
      </c>
      <c r="G98" s="139">
        <v>324.7</v>
      </c>
      <c r="H98" s="139">
        <v>0.27</v>
      </c>
      <c r="I98" s="142">
        <v>0.56999999999999995</v>
      </c>
      <c r="J98" s="143">
        <v>0.02</v>
      </c>
      <c r="K98" s="64"/>
    </row>
    <row r="99" spans="1:11" ht="27" customHeight="1" x14ac:dyDescent="0.2">
      <c r="A99" s="134" t="s">
        <v>548</v>
      </c>
      <c r="B99" s="154" t="s">
        <v>742</v>
      </c>
      <c r="C99" s="135">
        <v>0</v>
      </c>
      <c r="D99" s="136">
        <v>0.79800000000000004</v>
      </c>
      <c r="E99" s="137">
        <v>0.20899999999999999</v>
      </c>
      <c r="F99" s="138">
        <v>0.03</v>
      </c>
      <c r="G99" s="139">
        <v>4.9800000000000004</v>
      </c>
      <c r="H99" s="139">
        <v>0.51</v>
      </c>
      <c r="I99" s="142">
        <v>0.78</v>
      </c>
      <c r="J99" s="143">
        <v>2.1000000000000001E-2</v>
      </c>
      <c r="K99" s="64"/>
    </row>
    <row r="100" spans="1:11" ht="27" customHeight="1" x14ac:dyDescent="0.2">
      <c r="A100" s="134" t="s">
        <v>549</v>
      </c>
      <c r="B100" s="154"/>
      <c r="C100" s="135">
        <v>0</v>
      </c>
      <c r="D100" s="136">
        <v>0.79800000000000004</v>
      </c>
      <c r="E100" s="137">
        <v>0.20899999999999999</v>
      </c>
      <c r="F100" s="138">
        <v>0.03</v>
      </c>
      <c r="G100" s="139">
        <v>87.81</v>
      </c>
      <c r="H100" s="139">
        <v>0.51</v>
      </c>
      <c r="I100" s="142">
        <v>0.78</v>
      </c>
      <c r="J100" s="143">
        <v>2.1000000000000001E-2</v>
      </c>
      <c r="K100" s="64"/>
    </row>
    <row r="101" spans="1:11" ht="27" customHeight="1" x14ac:dyDescent="0.2">
      <c r="A101" s="134" t="s">
        <v>550</v>
      </c>
      <c r="B101" s="154"/>
      <c r="C101" s="135">
        <v>0</v>
      </c>
      <c r="D101" s="136">
        <v>0.79800000000000004</v>
      </c>
      <c r="E101" s="137">
        <v>0.20899999999999999</v>
      </c>
      <c r="F101" s="138">
        <v>0.03</v>
      </c>
      <c r="G101" s="139">
        <v>173.75</v>
      </c>
      <c r="H101" s="139">
        <v>0.51</v>
      </c>
      <c r="I101" s="142">
        <v>0.78</v>
      </c>
      <c r="J101" s="143">
        <v>2.1000000000000001E-2</v>
      </c>
      <c r="K101" s="64"/>
    </row>
    <row r="102" spans="1:11" ht="27" customHeight="1" x14ac:dyDescent="0.2">
      <c r="A102" s="134" t="s">
        <v>551</v>
      </c>
      <c r="B102" s="154"/>
      <c r="C102" s="135">
        <v>0</v>
      </c>
      <c r="D102" s="136">
        <v>0.79800000000000004</v>
      </c>
      <c r="E102" s="137">
        <v>0.20899999999999999</v>
      </c>
      <c r="F102" s="138">
        <v>0.03</v>
      </c>
      <c r="G102" s="139">
        <v>273.27999999999997</v>
      </c>
      <c r="H102" s="139">
        <v>0.51</v>
      </c>
      <c r="I102" s="142">
        <v>0.78</v>
      </c>
      <c r="J102" s="143">
        <v>2.1000000000000001E-2</v>
      </c>
      <c r="K102" s="64"/>
    </row>
    <row r="103" spans="1:11" ht="27" customHeight="1" x14ac:dyDescent="0.2">
      <c r="A103" s="134" t="s">
        <v>552</v>
      </c>
      <c r="B103" s="154"/>
      <c r="C103" s="135">
        <v>0</v>
      </c>
      <c r="D103" s="136">
        <v>0.79800000000000004</v>
      </c>
      <c r="E103" s="137">
        <v>0.20899999999999999</v>
      </c>
      <c r="F103" s="138">
        <v>0.03</v>
      </c>
      <c r="G103" s="139">
        <v>537.41999999999996</v>
      </c>
      <c r="H103" s="139">
        <v>0.51</v>
      </c>
      <c r="I103" s="142">
        <v>0.78</v>
      </c>
      <c r="J103" s="143">
        <v>2.1000000000000001E-2</v>
      </c>
      <c r="K103" s="64"/>
    </row>
    <row r="104" spans="1:11" ht="27" customHeight="1" x14ac:dyDescent="0.2">
      <c r="A104" s="134" t="s">
        <v>553</v>
      </c>
      <c r="B104" s="154" t="s">
        <v>743</v>
      </c>
      <c r="C104" s="135">
        <v>0</v>
      </c>
      <c r="D104" s="136">
        <v>0.66500000000000004</v>
      </c>
      <c r="E104" s="137">
        <v>0.16900000000000001</v>
      </c>
      <c r="F104" s="138">
        <v>2.4E-2</v>
      </c>
      <c r="G104" s="139">
        <v>73.55</v>
      </c>
      <c r="H104" s="139">
        <v>0.76</v>
      </c>
      <c r="I104" s="142">
        <v>1.21</v>
      </c>
      <c r="J104" s="143">
        <v>1.6E-2</v>
      </c>
      <c r="K104" s="64"/>
    </row>
    <row r="105" spans="1:11" ht="27" customHeight="1" x14ac:dyDescent="0.2">
      <c r="A105" s="134" t="s">
        <v>554</v>
      </c>
      <c r="B105" s="154"/>
      <c r="C105" s="135">
        <v>0</v>
      </c>
      <c r="D105" s="136">
        <v>0.66500000000000004</v>
      </c>
      <c r="E105" s="137">
        <v>0.16900000000000001</v>
      </c>
      <c r="F105" s="138">
        <v>2.4E-2</v>
      </c>
      <c r="G105" s="139">
        <v>686.05</v>
      </c>
      <c r="H105" s="139">
        <v>0.76</v>
      </c>
      <c r="I105" s="142">
        <v>1.21</v>
      </c>
      <c r="J105" s="143">
        <v>1.6E-2</v>
      </c>
      <c r="K105" s="64"/>
    </row>
    <row r="106" spans="1:11" ht="27" customHeight="1" x14ac:dyDescent="0.2">
      <c r="A106" s="134" t="s">
        <v>555</v>
      </c>
      <c r="B106" s="154"/>
      <c r="C106" s="135">
        <v>0</v>
      </c>
      <c r="D106" s="136">
        <v>0.66500000000000004</v>
      </c>
      <c r="E106" s="137">
        <v>0.16900000000000001</v>
      </c>
      <c r="F106" s="138">
        <v>2.4E-2</v>
      </c>
      <c r="G106" s="139">
        <v>1918.72</v>
      </c>
      <c r="H106" s="139">
        <v>0.76</v>
      </c>
      <c r="I106" s="142">
        <v>1.21</v>
      </c>
      <c r="J106" s="143">
        <v>1.6E-2</v>
      </c>
      <c r="K106" s="64"/>
    </row>
    <row r="107" spans="1:11" ht="27" customHeight="1" x14ac:dyDescent="0.2">
      <c r="A107" s="134" t="s">
        <v>556</v>
      </c>
      <c r="B107" s="154"/>
      <c r="C107" s="135">
        <v>0</v>
      </c>
      <c r="D107" s="136">
        <v>0.66500000000000004</v>
      </c>
      <c r="E107" s="137">
        <v>0.16900000000000001</v>
      </c>
      <c r="F107" s="138">
        <v>2.4E-2</v>
      </c>
      <c r="G107" s="139">
        <v>3987.27</v>
      </c>
      <c r="H107" s="139">
        <v>0.76</v>
      </c>
      <c r="I107" s="142">
        <v>1.21</v>
      </c>
      <c r="J107" s="143">
        <v>1.6E-2</v>
      </c>
      <c r="K107" s="64"/>
    </row>
    <row r="108" spans="1:11" ht="27" customHeight="1" x14ac:dyDescent="0.2">
      <c r="A108" s="134" t="s">
        <v>557</v>
      </c>
      <c r="B108" s="154"/>
      <c r="C108" s="135">
        <v>0</v>
      </c>
      <c r="D108" s="136">
        <v>0.66500000000000004</v>
      </c>
      <c r="E108" s="137">
        <v>0.16900000000000001</v>
      </c>
      <c r="F108" s="138">
        <v>2.4E-2</v>
      </c>
      <c r="G108" s="139">
        <v>9483.4500000000007</v>
      </c>
      <c r="H108" s="139">
        <v>0.76</v>
      </c>
      <c r="I108" s="142">
        <v>1.21</v>
      </c>
      <c r="J108" s="143">
        <v>1.6E-2</v>
      </c>
      <c r="K108" s="64"/>
    </row>
    <row r="109" spans="1:11" ht="27" customHeight="1" x14ac:dyDescent="0.2">
      <c r="A109" s="134" t="s">
        <v>417</v>
      </c>
      <c r="B109" s="154" t="s">
        <v>744</v>
      </c>
      <c r="C109" s="135" t="s">
        <v>451</v>
      </c>
      <c r="D109" s="144">
        <v>2.3740000000000001</v>
      </c>
      <c r="E109" s="145">
        <v>0.39900000000000002</v>
      </c>
      <c r="F109" s="146">
        <v>0.245</v>
      </c>
      <c r="G109" s="140">
        <v>0</v>
      </c>
      <c r="H109" s="140">
        <v>0</v>
      </c>
      <c r="I109" s="140">
        <v>0</v>
      </c>
      <c r="J109" s="141">
        <v>0</v>
      </c>
      <c r="K109" s="64"/>
    </row>
    <row r="110" spans="1:11" ht="27" customHeight="1" x14ac:dyDescent="0.2">
      <c r="A110" s="134" t="s">
        <v>418</v>
      </c>
      <c r="B110" s="154" t="s">
        <v>745</v>
      </c>
      <c r="C110" s="135" t="s">
        <v>660</v>
      </c>
      <c r="D110" s="136">
        <v>-0.998</v>
      </c>
      <c r="E110" s="137">
        <v>-0.26800000000000002</v>
      </c>
      <c r="F110" s="138">
        <v>-3.7999999999999999E-2</v>
      </c>
      <c r="G110" s="140">
        <v>0</v>
      </c>
      <c r="H110" s="140">
        <v>0</v>
      </c>
      <c r="I110" s="140">
        <v>0</v>
      </c>
      <c r="J110" s="141">
        <v>0</v>
      </c>
      <c r="K110" s="64"/>
    </row>
    <row r="111" spans="1:11" ht="27" customHeight="1" x14ac:dyDescent="0.2">
      <c r="A111" s="134" t="s">
        <v>419</v>
      </c>
      <c r="B111" s="154"/>
      <c r="C111" s="135">
        <v>8</v>
      </c>
      <c r="D111" s="136">
        <v>-1.089</v>
      </c>
      <c r="E111" s="137">
        <v>-0.29099999999999998</v>
      </c>
      <c r="F111" s="138">
        <v>-4.1000000000000002E-2</v>
      </c>
      <c r="G111" s="140">
        <v>0</v>
      </c>
      <c r="H111" s="140">
        <v>0</v>
      </c>
      <c r="I111" s="140">
        <v>0</v>
      </c>
      <c r="J111" s="141">
        <v>0</v>
      </c>
      <c r="K111" s="64"/>
    </row>
    <row r="112" spans="1:11" ht="27" customHeight="1" x14ac:dyDescent="0.2">
      <c r="A112" s="134" t="s">
        <v>420</v>
      </c>
      <c r="B112" s="154" t="s">
        <v>746</v>
      </c>
      <c r="C112" s="135">
        <v>0</v>
      </c>
      <c r="D112" s="136">
        <v>-0.998</v>
      </c>
      <c r="E112" s="137">
        <v>-0.26800000000000002</v>
      </c>
      <c r="F112" s="138">
        <v>-3.7999999999999999E-2</v>
      </c>
      <c r="G112" s="140">
        <v>0</v>
      </c>
      <c r="H112" s="140">
        <v>0</v>
      </c>
      <c r="I112" s="140">
        <v>0</v>
      </c>
      <c r="J112" s="143">
        <v>2.5999999999999999E-2</v>
      </c>
      <c r="K112" s="64"/>
    </row>
    <row r="113" spans="1:11" ht="27" customHeight="1" x14ac:dyDescent="0.2">
      <c r="A113" s="134" t="s">
        <v>421</v>
      </c>
      <c r="B113" s="154" t="s">
        <v>747</v>
      </c>
      <c r="C113" s="135">
        <v>0</v>
      </c>
      <c r="D113" s="136">
        <v>-1.089</v>
      </c>
      <c r="E113" s="137">
        <v>-0.29099999999999998</v>
      </c>
      <c r="F113" s="138">
        <v>-4.1000000000000002E-2</v>
      </c>
      <c r="G113" s="140">
        <v>0</v>
      </c>
      <c r="H113" s="140">
        <v>0</v>
      </c>
      <c r="I113" s="140">
        <v>0</v>
      </c>
      <c r="J113" s="143">
        <v>0.03</v>
      </c>
      <c r="K113" s="64"/>
    </row>
    <row r="114" spans="1:11" ht="27" customHeight="1" x14ac:dyDescent="0.2">
      <c r="A114" s="134" t="s">
        <v>422</v>
      </c>
      <c r="B114" s="154" t="s">
        <v>748</v>
      </c>
      <c r="C114" s="135">
        <v>0</v>
      </c>
      <c r="D114" s="136">
        <v>-1.3460000000000001</v>
      </c>
      <c r="E114" s="137">
        <v>-0.35</v>
      </c>
      <c r="F114" s="138">
        <v>-0.05</v>
      </c>
      <c r="G114" s="139">
        <v>78.84</v>
      </c>
      <c r="H114" s="140">
        <v>0</v>
      </c>
      <c r="I114" s="140">
        <v>0</v>
      </c>
      <c r="J114" s="143">
        <v>4.2000000000000003E-2</v>
      </c>
      <c r="K114" s="64"/>
    </row>
    <row r="115" spans="1:11" ht="27" customHeight="1" x14ac:dyDescent="0.2">
      <c r="A115" s="134" t="s">
        <v>558</v>
      </c>
      <c r="B115" s="154"/>
      <c r="C115" s="135" t="s">
        <v>449</v>
      </c>
      <c r="D115" s="136">
        <v>0.55800000000000005</v>
      </c>
      <c r="E115" s="137">
        <v>0.15</v>
      </c>
      <c r="F115" s="138">
        <v>2.1000000000000001E-2</v>
      </c>
      <c r="G115" s="139">
        <v>4.91</v>
      </c>
      <c r="H115" s="140">
        <v>0</v>
      </c>
      <c r="I115" s="140">
        <v>0</v>
      </c>
      <c r="J115" s="141">
        <v>0</v>
      </c>
      <c r="K115" s="64"/>
    </row>
    <row r="116" spans="1:11" ht="27" customHeight="1" x14ac:dyDescent="0.2">
      <c r="A116" s="134" t="s">
        <v>559</v>
      </c>
      <c r="B116" s="154"/>
      <c r="C116" s="135">
        <v>2</v>
      </c>
      <c r="D116" s="136">
        <v>0.55800000000000005</v>
      </c>
      <c r="E116" s="137">
        <v>0.15</v>
      </c>
      <c r="F116" s="138">
        <v>2.1000000000000001E-2</v>
      </c>
      <c r="G116" s="140">
        <v>0</v>
      </c>
      <c r="H116" s="140">
        <v>0</v>
      </c>
      <c r="I116" s="140">
        <v>0</v>
      </c>
      <c r="J116" s="141">
        <v>0</v>
      </c>
      <c r="K116" s="64"/>
    </row>
    <row r="117" spans="1:11" ht="27" customHeight="1" x14ac:dyDescent="0.2">
      <c r="A117" s="134" t="s">
        <v>560</v>
      </c>
      <c r="B117" s="154"/>
      <c r="C117" s="135" t="s">
        <v>450</v>
      </c>
      <c r="D117" s="136">
        <v>0.60799999999999998</v>
      </c>
      <c r="E117" s="137">
        <v>0.16300000000000001</v>
      </c>
      <c r="F117" s="138">
        <v>2.3E-2</v>
      </c>
      <c r="G117" s="139">
        <v>1.06</v>
      </c>
      <c r="H117" s="140">
        <v>0</v>
      </c>
      <c r="I117" s="140">
        <v>0</v>
      </c>
      <c r="J117" s="141">
        <v>0</v>
      </c>
      <c r="K117" s="64"/>
    </row>
    <row r="118" spans="1:11" ht="27" customHeight="1" x14ac:dyDescent="0.2">
      <c r="A118" s="134" t="s">
        <v>561</v>
      </c>
      <c r="B118" s="154"/>
      <c r="C118" s="135" t="s">
        <v>450</v>
      </c>
      <c r="D118" s="136">
        <v>0.60799999999999998</v>
      </c>
      <c r="E118" s="137">
        <v>0.16300000000000001</v>
      </c>
      <c r="F118" s="138">
        <v>2.3E-2</v>
      </c>
      <c r="G118" s="139">
        <v>1.63</v>
      </c>
      <c r="H118" s="140">
        <v>0</v>
      </c>
      <c r="I118" s="140">
        <v>0</v>
      </c>
      <c r="J118" s="141">
        <v>0</v>
      </c>
      <c r="K118" s="64"/>
    </row>
    <row r="119" spans="1:11" ht="27" customHeight="1" x14ac:dyDescent="0.2">
      <c r="A119" s="134" t="s">
        <v>562</v>
      </c>
      <c r="B119" s="154"/>
      <c r="C119" s="135" t="s">
        <v>450</v>
      </c>
      <c r="D119" s="136">
        <v>0.60799999999999998</v>
      </c>
      <c r="E119" s="137">
        <v>0.16300000000000001</v>
      </c>
      <c r="F119" s="138">
        <v>2.3E-2</v>
      </c>
      <c r="G119" s="139">
        <v>3.96</v>
      </c>
      <c r="H119" s="140">
        <v>0</v>
      </c>
      <c r="I119" s="140">
        <v>0</v>
      </c>
      <c r="J119" s="141">
        <v>0</v>
      </c>
      <c r="K119" s="64"/>
    </row>
    <row r="120" spans="1:11" ht="27" customHeight="1" x14ac:dyDescent="0.2">
      <c r="A120" s="134" t="s">
        <v>563</v>
      </c>
      <c r="B120" s="154"/>
      <c r="C120" s="135" t="s">
        <v>450</v>
      </c>
      <c r="D120" s="136">
        <v>0.60799999999999998</v>
      </c>
      <c r="E120" s="137">
        <v>0.16300000000000001</v>
      </c>
      <c r="F120" s="138">
        <v>2.3E-2</v>
      </c>
      <c r="G120" s="139">
        <v>8.3000000000000007</v>
      </c>
      <c r="H120" s="140">
        <v>0</v>
      </c>
      <c r="I120" s="140">
        <v>0</v>
      </c>
      <c r="J120" s="141">
        <v>0</v>
      </c>
      <c r="K120" s="64"/>
    </row>
    <row r="121" spans="1:11" ht="27" customHeight="1" x14ac:dyDescent="0.2">
      <c r="A121" s="134" t="s">
        <v>564</v>
      </c>
      <c r="B121" s="154"/>
      <c r="C121" s="135" t="s">
        <v>450</v>
      </c>
      <c r="D121" s="136">
        <v>0.60799999999999998</v>
      </c>
      <c r="E121" s="137">
        <v>0.16300000000000001</v>
      </c>
      <c r="F121" s="138">
        <v>2.3E-2</v>
      </c>
      <c r="G121" s="139">
        <v>23.87</v>
      </c>
      <c r="H121" s="140">
        <v>0</v>
      </c>
      <c r="I121" s="140">
        <v>0</v>
      </c>
      <c r="J121" s="141">
        <v>0</v>
      </c>
      <c r="K121" s="64"/>
    </row>
    <row r="122" spans="1:11" ht="27" customHeight="1" x14ac:dyDescent="0.2">
      <c r="A122" s="134" t="s">
        <v>423</v>
      </c>
      <c r="B122" s="154"/>
      <c r="C122" s="135">
        <v>4</v>
      </c>
      <c r="D122" s="136">
        <v>0.60799999999999998</v>
      </c>
      <c r="E122" s="137">
        <v>0.16300000000000001</v>
      </c>
      <c r="F122" s="138">
        <v>2.3E-2</v>
      </c>
      <c r="G122" s="140">
        <v>0</v>
      </c>
      <c r="H122" s="140">
        <v>0</v>
      </c>
      <c r="I122" s="140">
        <v>0</v>
      </c>
      <c r="J122" s="141">
        <v>0</v>
      </c>
      <c r="K122" s="64"/>
    </row>
    <row r="123" spans="1:11" ht="27" customHeight="1" x14ac:dyDescent="0.2">
      <c r="A123" s="134" t="s">
        <v>565</v>
      </c>
      <c r="B123" s="154"/>
      <c r="C123" s="135">
        <v>0</v>
      </c>
      <c r="D123" s="136">
        <v>0.47399999999999998</v>
      </c>
      <c r="E123" s="137">
        <v>0.126</v>
      </c>
      <c r="F123" s="138">
        <v>1.7999999999999999E-2</v>
      </c>
      <c r="G123" s="139">
        <v>2.11</v>
      </c>
      <c r="H123" s="139">
        <v>0.18</v>
      </c>
      <c r="I123" s="142">
        <v>0.38</v>
      </c>
      <c r="J123" s="143">
        <v>1.4E-2</v>
      </c>
      <c r="K123" s="64"/>
    </row>
    <row r="124" spans="1:11" ht="27" customHeight="1" x14ac:dyDescent="0.2">
      <c r="A124" s="134" t="s">
        <v>566</v>
      </c>
      <c r="B124" s="154"/>
      <c r="C124" s="135">
        <v>0</v>
      </c>
      <c r="D124" s="136">
        <v>0.47399999999999998</v>
      </c>
      <c r="E124" s="137">
        <v>0.126</v>
      </c>
      <c r="F124" s="138">
        <v>1.7999999999999999E-2</v>
      </c>
      <c r="G124" s="139">
        <v>35.78</v>
      </c>
      <c r="H124" s="139">
        <v>0.18</v>
      </c>
      <c r="I124" s="142">
        <v>0.38</v>
      </c>
      <c r="J124" s="143">
        <v>1.4E-2</v>
      </c>
      <c r="K124" s="64"/>
    </row>
    <row r="125" spans="1:11" ht="27" customHeight="1" x14ac:dyDescent="0.2">
      <c r="A125" s="134" t="s">
        <v>567</v>
      </c>
      <c r="B125" s="154"/>
      <c r="C125" s="135">
        <v>0</v>
      </c>
      <c r="D125" s="136">
        <v>0.47399999999999998</v>
      </c>
      <c r="E125" s="137">
        <v>0.126</v>
      </c>
      <c r="F125" s="138">
        <v>1.7999999999999999E-2</v>
      </c>
      <c r="G125" s="139">
        <v>70.72</v>
      </c>
      <c r="H125" s="139">
        <v>0.18</v>
      </c>
      <c r="I125" s="142">
        <v>0.38</v>
      </c>
      <c r="J125" s="143">
        <v>1.4E-2</v>
      </c>
      <c r="K125" s="64"/>
    </row>
    <row r="126" spans="1:11" ht="27" customHeight="1" x14ac:dyDescent="0.2">
      <c r="A126" s="134" t="s">
        <v>568</v>
      </c>
      <c r="B126" s="154"/>
      <c r="C126" s="135">
        <v>0</v>
      </c>
      <c r="D126" s="136">
        <v>0.47399999999999998</v>
      </c>
      <c r="E126" s="137">
        <v>0.126</v>
      </c>
      <c r="F126" s="138">
        <v>1.7999999999999999E-2</v>
      </c>
      <c r="G126" s="139">
        <v>111.19</v>
      </c>
      <c r="H126" s="139">
        <v>0.18</v>
      </c>
      <c r="I126" s="142">
        <v>0.38</v>
      </c>
      <c r="J126" s="143">
        <v>1.4E-2</v>
      </c>
      <c r="K126" s="64"/>
    </row>
    <row r="127" spans="1:11" ht="27" customHeight="1" x14ac:dyDescent="0.2">
      <c r="A127" s="134" t="s">
        <v>569</v>
      </c>
      <c r="B127" s="154"/>
      <c r="C127" s="135">
        <v>0</v>
      </c>
      <c r="D127" s="136">
        <v>0.47399999999999998</v>
      </c>
      <c r="E127" s="137">
        <v>0.126</v>
      </c>
      <c r="F127" s="138">
        <v>1.7999999999999999E-2</v>
      </c>
      <c r="G127" s="139">
        <v>218.58</v>
      </c>
      <c r="H127" s="139">
        <v>0.18</v>
      </c>
      <c r="I127" s="142">
        <v>0.38</v>
      </c>
      <c r="J127" s="143">
        <v>1.4E-2</v>
      </c>
      <c r="K127" s="64"/>
    </row>
    <row r="128" spans="1:11" ht="27" customHeight="1" x14ac:dyDescent="0.2">
      <c r="A128" s="134" t="s">
        <v>570</v>
      </c>
      <c r="B128" s="154"/>
      <c r="C128" s="135">
        <v>0</v>
      </c>
      <c r="D128" s="136">
        <v>0.53700000000000003</v>
      </c>
      <c r="E128" s="137">
        <v>0.14000000000000001</v>
      </c>
      <c r="F128" s="138">
        <v>0.02</v>
      </c>
      <c r="G128" s="139">
        <v>3.4</v>
      </c>
      <c r="H128" s="139">
        <v>0.34</v>
      </c>
      <c r="I128" s="142">
        <v>0.53</v>
      </c>
      <c r="J128" s="143">
        <v>1.4E-2</v>
      </c>
      <c r="K128" s="64"/>
    </row>
    <row r="129" spans="1:11" ht="27" customHeight="1" x14ac:dyDescent="0.2">
      <c r="A129" s="134" t="s">
        <v>571</v>
      </c>
      <c r="B129" s="154"/>
      <c r="C129" s="135">
        <v>0</v>
      </c>
      <c r="D129" s="136">
        <v>0.53700000000000003</v>
      </c>
      <c r="E129" s="137">
        <v>0.14000000000000001</v>
      </c>
      <c r="F129" s="138">
        <v>0.02</v>
      </c>
      <c r="G129" s="139">
        <v>59.14</v>
      </c>
      <c r="H129" s="139">
        <v>0.34</v>
      </c>
      <c r="I129" s="142">
        <v>0.53</v>
      </c>
      <c r="J129" s="143">
        <v>1.4E-2</v>
      </c>
      <c r="K129" s="64"/>
    </row>
    <row r="130" spans="1:11" ht="27" customHeight="1" x14ac:dyDescent="0.2">
      <c r="A130" s="134" t="s">
        <v>572</v>
      </c>
      <c r="B130" s="154"/>
      <c r="C130" s="135">
        <v>0</v>
      </c>
      <c r="D130" s="136">
        <v>0.53700000000000003</v>
      </c>
      <c r="E130" s="137">
        <v>0.14000000000000001</v>
      </c>
      <c r="F130" s="138">
        <v>0.02</v>
      </c>
      <c r="G130" s="139">
        <v>116.98</v>
      </c>
      <c r="H130" s="139">
        <v>0.34</v>
      </c>
      <c r="I130" s="142">
        <v>0.53</v>
      </c>
      <c r="J130" s="143">
        <v>1.4E-2</v>
      </c>
      <c r="K130" s="64"/>
    </row>
    <row r="131" spans="1:11" ht="27" customHeight="1" x14ac:dyDescent="0.2">
      <c r="A131" s="134" t="s">
        <v>573</v>
      </c>
      <c r="B131" s="154"/>
      <c r="C131" s="135">
        <v>0</v>
      </c>
      <c r="D131" s="136">
        <v>0.53700000000000003</v>
      </c>
      <c r="E131" s="137">
        <v>0.14000000000000001</v>
      </c>
      <c r="F131" s="138">
        <v>0.02</v>
      </c>
      <c r="G131" s="139">
        <v>183.97</v>
      </c>
      <c r="H131" s="139">
        <v>0.34</v>
      </c>
      <c r="I131" s="142">
        <v>0.53</v>
      </c>
      <c r="J131" s="143">
        <v>1.4E-2</v>
      </c>
      <c r="K131" s="64"/>
    </row>
    <row r="132" spans="1:11" ht="27" customHeight="1" x14ac:dyDescent="0.2">
      <c r="A132" s="134" t="s">
        <v>574</v>
      </c>
      <c r="B132" s="154"/>
      <c r="C132" s="135">
        <v>0</v>
      </c>
      <c r="D132" s="136">
        <v>0.53700000000000003</v>
      </c>
      <c r="E132" s="137">
        <v>0.14000000000000001</v>
      </c>
      <c r="F132" s="138">
        <v>0.02</v>
      </c>
      <c r="G132" s="139">
        <v>361.75</v>
      </c>
      <c r="H132" s="139">
        <v>0.34</v>
      </c>
      <c r="I132" s="142">
        <v>0.53</v>
      </c>
      <c r="J132" s="143">
        <v>1.4E-2</v>
      </c>
      <c r="K132" s="64"/>
    </row>
    <row r="133" spans="1:11" ht="27" customHeight="1" x14ac:dyDescent="0.2">
      <c r="A133" s="134" t="s">
        <v>575</v>
      </c>
      <c r="B133" s="154"/>
      <c r="C133" s="135">
        <v>0</v>
      </c>
      <c r="D133" s="136">
        <v>0.44800000000000001</v>
      </c>
      <c r="E133" s="137">
        <v>0.114</v>
      </c>
      <c r="F133" s="138">
        <v>1.6E-2</v>
      </c>
      <c r="G133" s="139">
        <v>49.55</v>
      </c>
      <c r="H133" s="139">
        <v>0.51</v>
      </c>
      <c r="I133" s="142">
        <v>0.81</v>
      </c>
      <c r="J133" s="143">
        <v>1.0999999999999999E-2</v>
      </c>
      <c r="K133" s="64"/>
    </row>
    <row r="134" spans="1:11" ht="27" customHeight="1" x14ac:dyDescent="0.2">
      <c r="A134" s="134" t="s">
        <v>576</v>
      </c>
      <c r="B134" s="154"/>
      <c r="C134" s="135">
        <v>0</v>
      </c>
      <c r="D134" s="136">
        <v>0.44800000000000001</v>
      </c>
      <c r="E134" s="137">
        <v>0.114</v>
      </c>
      <c r="F134" s="138">
        <v>1.6E-2</v>
      </c>
      <c r="G134" s="139">
        <v>461.79</v>
      </c>
      <c r="H134" s="139">
        <v>0.51</v>
      </c>
      <c r="I134" s="142">
        <v>0.81</v>
      </c>
      <c r="J134" s="143">
        <v>1.0999999999999999E-2</v>
      </c>
      <c r="K134" s="64"/>
    </row>
    <row r="135" spans="1:11" ht="27" customHeight="1" x14ac:dyDescent="0.2">
      <c r="A135" s="134" t="s">
        <v>577</v>
      </c>
      <c r="B135" s="154"/>
      <c r="C135" s="135">
        <v>0</v>
      </c>
      <c r="D135" s="136">
        <v>0.44800000000000001</v>
      </c>
      <c r="E135" s="137">
        <v>0.114</v>
      </c>
      <c r="F135" s="138">
        <v>1.6E-2</v>
      </c>
      <c r="G135" s="139">
        <v>1291.42</v>
      </c>
      <c r="H135" s="139">
        <v>0.51</v>
      </c>
      <c r="I135" s="142">
        <v>0.81</v>
      </c>
      <c r="J135" s="143">
        <v>1.0999999999999999E-2</v>
      </c>
      <c r="K135" s="64"/>
    </row>
    <row r="136" spans="1:11" ht="27" customHeight="1" x14ac:dyDescent="0.2">
      <c r="A136" s="134" t="s">
        <v>578</v>
      </c>
      <c r="B136" s="154"/>
      <c r="C136" s="135">
        <v>0</v>
      </c>
      <c r="D136" s="136">
        <v>0.44800000000000001</v>
      </c>
      <c r="E136" s="137">
        <v>0.114</v>
      </c>
      <c r="F136" s="138">
        <v>1.6E-2</v>
      </c>
      <c r="G136" s="139">
        <v>2683.64</v>
      </c>
      <c r="H136" s="139">
        <v>0.51</v>
      </c>
      <c r="I136" s="142">
        <v>0.81</v>
      </c>
      <c r="J136" s="143">
        <v>1.0999999999999999E-2</v>
      </c>
      <c r="K136" s="64"/>
    </row>
    <row r="137" spans="1:11" ht="27" customHeight="1" x14ac:dyDescent="0.2">
      <c r="A137" s="134" t="s">
        <v>579</v>
      </c>
      <c r="B137" s="154"/>
      <c r="C137" s="135">
        <v>0</v>
      </c>
      <c r="D137" s="136">
        <v>0.44800000000000001</v>
      </c>
      <c r="E137" s="137">
        <v>0.114</v>
      </c>
      <c r="F137" s="138">
        <v>1.6E-2</v>
      </c>
      <c r="G137" s="139">
        <v>6382.79</v>
      </c>
      <c r="H137" s="139">
        <v>0.51</v>
      </c>
      <c r="I137" s="142">
        <v>0.81</v>
      </c>
      <c r="J137" s="143">
        <v>1.0999999999999999E-2</v>
      </c>
      <c r="K137" s="64"/>
    </row>
    <row r="138" spans="1:11" ht="27" customHeight="1" x14ac:dyDescent="0.2">
      <c r="A138" s="134" t="s">
        <v>424</v>
      </c>
      <c r="B138" s="154"/>
      <c r="C138" s="135" t="s">
        <v>451</v>
      </c>
      <c r="D138" s="144">
        <v>1.5980000000000001</v>
      </c>
      <c r="E138" s="145">
        <v>0.26800000000000002</v>
      </c>
      <c r="F138" s="146">
        <v>0.16500000000000001</v>
      </c>
      <c r="G138" s="140">
        <v>0</v>
      </c>
      <c r="H138" s="140">
        <v>0</v>
      </c>
      <c r="I138" s="140">
        <v>0</v>
      </c>
      <c r="J138" s="141">
        <v>0</v>
      </c>
      <c r="K138" s="64"/>
    </row>
    <row r="139" spans="1:11" ht="27" customHeight="1" x14ac:dyDescent="0.2">
      <c r="A139" s="134" t="s">
        <v>425</v>
      </c>
      <c r="B139" s="154"/>
      <c r="C139" s="135" t="s">
        <v>660</v>
      </c>
      <c r="D139" s="136">
        <v>-0.67200000000000004</v>
      </c>
      <c r="E139" s="137">
        <v>-0.18</v>
      </c>
      <c r="F139" s="138">
        <v>-2.5999999999999999E-2</v>
      </c>
      <c r="G139" s="140">
        <v>0</v>
      </c>
      <c r="H139" s="140">
        <v>0</v>
      </c>
      <c r="I139" s="140">
        <v>0</v>
      </c>
      <c r="J139" s="141">
        <v>0</v>
      </c>
      <c r="K139" s="64"/>
    </row>
    <row r="140" spans="1:11" ht="27" customHeight="1" x14ac:dyDescent="0.2">
      <c r="A140" s="134" t="s">
        <v>426</v>
      </c>
      <c r="B140" s="154"/>
      <c r="C140" s="135">
        <v>8</v>
      </c>
      <c r="D140" s="136">
        <v>-0.73299999999999998</v>
      </c>
      <c r="E140" s="137">
        <v>-0.19600000000000001</v>
      </c>
      <c r="F140" s="138">
        <v>-2.8000000000000001E-2</v>
      </c>
      <c r="G140" s="140">
        <v>0</v>
      </c>
      <c r="H140" s="140">
        <v>0</v>
      </c>
      <c r="I140" s="140">
        <v>0</v>
      </c>
      <c r="J140" s="141">
        <v>0</v>
      </c>
      <c r="K140" s="64"/>
    </row>
    <row r="141" spans="1:11" ht="27" customHeight="1" x14ac:dyDescent="0.2">
      <c r="A141" s="134" t="s">
        <v>427</v>
      </c>
      <c r="B141" s="154"/>
      <c r="C141" s="135">
        <v>0</v>
      </c>
      <c r="D141" s="136">
        <v>-0.67200000000000004</v>
      </c>
      <c r="E141" s="137">
        <v>-0.18</v>
      </c>
      <c r="F141" s="138">
        <v>-2.5999999999999999E-2</v>
      </c>
      <c r="G141" s="140">
        <v>0</v>
      </c>
      <c r="H141" s="140">
        <v>0</v>
      </c>
      <c r="I141" s="140">
        <v>0</v>
      </c>
      <c r="J141" s="143">
        <v>1.7000000000000001E-2</v>
      </c>
      <c r="K141" s="64"/>
    </row>
    <row r="142" spans="1:11" ht="27" customHeight="1" x14ac:dyDescent="0.2">
      <c r="A142" s="134" t="s">
        <v>428</v>
      </c>
      <c r="B142" s="154"/>
      <c r="C142" s="135">
        <v>0</v>
      </c>
      <c r="D142" s="136">
        <v>-0.73299999999999998</v>
      </c>
      <c r="E142" s="137">
        <v>-0.19600000000000001</v>
      </c>
      <c r="F142" s="138">
        <v>-2.8000000000000001E-2</v>
      </c>
      <c r="G142" s="140">
        <v>0</v>
      </c>
      <c r="H142" s="140">
        <v>0</v>
      </c>
      <c r="I142" s="140">
        <v>0</v>
      </c>
      <c r="J142" s="143">
        <v>0.02</v>
      </c>
      <c r="K142" s="64"/>
    </row>
    <row r="143" spans="1:11" ht="27" customHeight="1" x14ac:dyDescent="0.2">
      <c r="A143" s="134" t="s">
        <v>429</v>
      </c>
      <c r="B143" s="154"/>
      <c r="C143" s="135">
        <v>0</v>
      </c>
      <c r="D143" s="136">
        <v>-0.90600000000000003</v>
      </c>
      <c r="E143" s="137">
        <v>-0.23599999999999999</v>
      </c>
      <c r="F143" s="138">
        <v>-3.3000000000000002E-2</v>
      </c>
      <c r="G143" s="139">
        <v>53.06</v>
      </c>
      <c r="H143" s="140">
        <v>0</v>
      </c>
      <c r="I143" s="140">
        <v>0</v>
      </c>
      <c r="J143" s="143">
        <v>2.8000000000000001E-2</v>
      </c>
      <c r="K143" s="64"/>
    </row>
    <row r="144" spans="1:11" ht="27" customHeight="1" x14ac:dyDescent="0.2">
      <c r="A144" s="134" t="s">
        <v>580</v>
      </c>
      <c r="B144" s="154"/>
      <c r="C144" s="135" t="s">
        <v>449</v>
      </c>
      <c r="D144" s="136">
        <v>0.28899999999999998</v>
      </c>
      <c r="E144" s="137">
        <v>7.8E-2</v>
      </c>
      <c r="F144" s="138">
        <v>1.0999999999999999E-2</v>
      </c>
      <c r="G144" s="139">
        <v>3.9</v>
      </c>
      <c r="H144" s="140">
        <v>0</v>
      </c>
      <c r="I144" s="140">
        <v>0</v>
      </c>
      <c r="J144" s="141">
        <v>0</v>
      </c>
      <c r="K144" s="64"/>
    </row>
    <row r="145" spans="1:11" ht="27" customHeight="1" x14ac:dyDescent="0.2">
      <c r="A145" s="134" t="s">
        <v>581</v>
      </c>
      <c r="B145" s="154"/>
      <c r="C145" s="135">
        <v>2</v>
      </c>
      <c r="D145" s="136">
        <v>0.28899999999999998</v>
      </c>
      <c r="E145" s="137">
        <v>7.8E-2</v>
      </c>
      <c r="F145" s="138">
        <v>1.0999999999999999E-2</v>
      </c>
      <c r="G145" s="140">
        <v>0</v>
      </c>
      <c r="H145" s="140">
        <v>0</v>
      </c>
      <c r="I145" s="140">
        <v>0</v>
      </c>
      <c r="J145" s="141">
        <v>0</v>
      </c>
      <c r="K145" s="64"/>
    </row>
    <row r="146" spans="1:11" ht="27" customHeight="1" x14ac:dyDescent="0.2">
      <c r="A146" s="134" t="s">
        <v>582</v>
      </c>
      <c r="B146" s="154"/>
      <c r="C146" s="135" t="s">
        <v>450</v>
      </c>
      <c r="D146" s="136">
        <v>0.315</v>
      </c>
      <c r="E146" s="137">
        <v>8.4000000000000005E-2</v>
      </c>
      <c r="F146" s="138">
        <v>1.2E-2</v>
      </c>
      <c r="G146" s="139">
        <v>0.61</v>
      </c>
      <c r="H146" s="140">
        <v>0</v>
      </c>
      <c r="I146" s="140">
        <v>0</v>
      </c>
      <c r="J146" s="141">
        <v>0</v>
      </c>
      <c r="K146" s="64"/>
    </row>
    <row r="147" spans="1:11" ht="27" customHeight="1" x14ac:dyDescent="0.2">
      <c r="A147" s="134" t="s">
        <v>583</v>
      </c>
      <c r="B147" s="154"/>
      <c r="C147" s="135" t="s">
        <v>450</v>
      </c>
      <c r="D147" s="136">
        <v>0.315</v>
      </c>
      <c r="E147" s="137">
        <v>8.4000000000000005E-2</v>
      </c>
      <c r="F147" s="138">
        <v>1.2E-2</v>
      </c>
      <c r="G147" s="139">
        <v>0.91</v>
      </c>
      <c r="H147" s="140">
        <v>0</v>
      </c>
      <c r="I147" s="140">
        <v>0</v>
      </c>
      <c r="J147" s="141">
        <v>0</v>
      </c>
      <c r="K147" s="64"/>
    </row>
    <row r="148" spans="1:11" ht="27" customHeight="1" x14ac:dyDescent="0.2">
      <c r="A148" s="134" t="s">
        <v>584</v>
      </c>
      <c r="B148" s="154"/>
      <c r="C148" s="135" t="s">
        <v>450</v>
      </c>
      <c r="D148" s="136">
        <v>0.315</v>
      </c>
      <c r="E148" s="137">
        <v>8.4000000000000005E-2</v>
      </c>
      <c r="F148" s="138">
        <v>1.2E-2</v>
      </c>
      <c r="G148" s="139">
        <v>2.11</v>
      </c>
      <c r="H148" s="140">
        <v>0</v>
      </c>
      <c r="I148" s="140">
        <v>0</v>
      </c>
      <c r="J148" s="141">
        <v>0</v>
      </c>
      <c r="K148" s="64"/>
    </row>
    <row r="149" spans="1:11" ht="27" customHeight="1" x14ac:dyDescent="0.2">
      <c r="A149" s="134" t="s">
        <v>585</v>
      </c>
      <c r="B149" s="154"/>
      <c r="C149" s="135" t="s">
        <v>450</v>
      </c>
      <c r="D149" s="136">
        <v>0.315</v>
      </c>
      <c r="E149" s="137">
        <v>8.4000000000000005E-2</v>
      </c>
      <c r="F149" s="138">
        <v>1.2E-2</v>
      </c>
      <c r="G149" s="139">
        <v>4.3600000000000003</v>
      </c>
      <c r="H149" s="140">
        <v>0</v>
      </c>
      <c r="I149" s="140">
        <v>0</v>
      </c>
      <c r="J149" s="141">
        <v>0</v>
      </c>
      <c r="K149" s="64"/>
    </row>
    <row r="150" spans="1:11" ht="27" customHeight="1" x14ac:dyDescent="0.2">
      <c r="A150" s="134" t="s">
        <v>586</v>
      </c>
      <c r="B150" s="154"/>
      <c r="C150" s="135" t="s">
        <v>450</v>
      </c>
      <c r="D150" s="136">
        <v>0.315</v>
      </c>
      <c r="E150" s="137">
        <v>8.4000000000000005E-2</v>
      </c>
      <c r="F150" s="138">
        <v>1.2E-2</v>
      </c>
      <c r="G150" s="139">
        <v>12.42</v>
      </c>
      <c r="H150" s="140">
        <v>0</v>
      </c>
      <c r="I150" s="140">
        <v>0</v>
      </c>
      <c r="J150" s="141">
        <v>0</v>
      </c>
      <c r="K150" s="64"/>
    </row>
    <row r="151" spans="1:11" ht="27" customHeight="1" x14ac:dyDescent="0.2">
      <c r="A151" s="134" t="s">
        <v>430</v>
      </c>
      <c r="B151" s="154"/>
      <c r="C151" s="135">
        <v>4</v>
      </c>
      <c r="D151" s="136">
        <v>0.315</v>
      </c>
      <c r="E151" s="137">
        <v>8.4000000000000005E-2</v>
      </c>
      <c r="F151" s="138">
        <v>1.2E-2</v>
      </c>
      <c r="G151" s="140">
        <v>0</v>
      </c>
      <c r="H151" s="140">
        <v>0</v>
      </c>
      <c r="I151" s="140">
        <v>0</v>
      </c>
      <c r="J151" s="141">
        <v>0</v>
      </c>
      <c r="K151" s="64"/>
    </row>
    <row r="152" spans="1:11" ht="27" customHeight="1" x14ac:dyDescent="0.2">
      <c r="A152" s="134" t="s">
        <v>587</v>
      </c>
      <c r="B152" s="154"/>
      <c r="C152" s="135">
        <v>0</v>
      </c>
      <c r="D152" s="136">
        <v>0.245</v>
      </c>
      <c r="E152" s="137">
        <v>6.5000000000000002E-2</v>
      </c>
      <c r="F152" s="138">
        <v>8.9999999999999993E-3</v>
      </c>
      <c r="G152" s="139">
        <v>1.1499999999999999</v>
      </c>
      <c r="H152" s="139">
        <v>0.09</v>
      </c>
      <c r="I152" s="142">
        <v>0.2</v>
      </c>
      <c r="J152" s="143">
        <v>7.0000000000000001E-3</v>
      </c>
      <c r="K152" s="64"/>
    </row>
    <row r="153" spans="1:11" ht="27" customHeight="1" x14ac:dyDescent="0.2">
      <c r="A153" s="134" t="s">
        <v>588</v>
      </c>
      <c r="B153" s="154"/>
      <c r="C153" s="135">
        <v>0</v>
      </c>
      <c r="D153" s="136">
        <v>0.245</v>
      </c>
      <c r="E153" s="137">
        <v>6.5000000000000002E-2</v>
      </c>
      <c r="F153" s="138">
        <v>8.9999999999999993E-3</v>
      </c>
      <c r="G153" s="139">
        <v>18.579999999999998</v>
      </c>
      <c r="H153" s="139">
        <v>0.09</v>
      </c>
      <c r="I153" s="142">
        <v>0.2</v>
      </c>
      <c r="J153" s="143">
        <v>7.0000000000000001E-3</v>
      </c>
      <c r="K153" s="64"/>
    </row>
    <row r="154" spans="1:11" ht="27" customHeight="1" x14ac:dyDescent="0.2">
      <c r="A154" s="134" t="s">
        <v>589</v>
      </c>
      <c r="B154" s="154"/>
      <c r="C154" s="135">
        <v>0</v>
      </c>
      <c r="D154" s="136">
        <v>0.245</v>
      </c>
      <c r="E154" s="137">
        <v>6.5000000000000002E-2</v>
      </c>
      <c r="F154" s="138">
        <v>8.9999999999999993E-3</v>
      </c>
      <c r="G154" s="139">
        <v>36.67</v>
      </c>
      <c r="H154" s="139">
        <v>0.09</v>
      </c>
      <c r="I154" s="142">
        <v>0.2</v>
      </c>
      <c r="J154" s="143">
        <v>7.0000000000000001E-3</v>
      </c>
      <c r="K154" s="64"/>
    </row>
    <row r="155" spans="1:11" ht="27" customHeight="1" x14ac:dyDescent="0.2">
      <c r="A155" s="134" t="s">
        <v>590</v>
      </c>
      <c r="B155" s="154"/>
      <c r="C155" s="135">
        <v>0</v>
      </c>
      <c r="D155" s="136">
        <v>0.245</v>
      </c>
      <c r="E155" s="137">
        <v>6.5000000000000002E-2</v>
      </c>
      <c r="F155" s="138">
        <v>8.9999999999999993E-3</v>
      </c>
      <c r="G155" s="139">
        <v>57.61</v>
      </c>
      <c r="H155" s="139">
        <v>0.09</v>
      </c>
      <c r="I155" s="142">
        <v>0.2</v>
      </c>
      <c r="J155" s="143">
        <v>7.0000000000000001E-3</v>
      </c>
      <c r="K155" s="64"/>
    </row>
    <row r="156" spans="1:11" ht="27" customHeight="1" x14ac:dyDescent="0.2">
      <c r="A156" s="134" t="s">
        <v>591</v>
      </c>
      <c r="B156" s="154"/>
      <c r="C156" s="135">
        <v>0</v>
      </c>
      <c r="D156" s="136">
        <v>0.245</v>
      </c>
      <c r="E156" s="137">
        <v>6.5000000000000002E-2</v>
      </c>
      <c r="F156" s="138">
        <v>8.9999999999999993E-3</v>
      </c>
      <c r="G156" s="139">
        <v>113.2</v>
      </c>
      <c r="H156" s="139">
        <v>0.09</v>
      </c>
      <c r="I156" s="142">
        <v>0.2</v>
      </c>
      <c r="J156" s="143">
        <v>7.0000000000000001E-3</v>
      </c>
      <c r="K156" s="64"/>
    </row>
    <row r="157" spans="1:11" ht="27" customHeight="1" x14ac:dyDescent="0.2">
      <c r="A157" s="134" t="s">
        <v>592</v>
      </c>
      <c r="B157" s="154"/>
      <c r="C157" s="135">
        <v>0</v>
      </c>
      <c r="D157" s="136">
        <v>0.27800000000000002</v>
      </c>
      <c r="E157" s="137">
        <v>7.2999999999999995E-2</v>
      </c>
      <c r="F157" s="138">
        <v>0.01</v>
      </c>
      <c r="G157" s="139">
        <v>1.82</v>
      </c>
      <c r="H157" s="139">
        <v>0.18</v>
      </c>
      <c r="I157" s="142">
        <v>0.27</v>
      </c>
      <c r="J157" s="143">
        <v>7.0000000000000001E-3</v>
      </c>
      <c r="K157" s="64"/>
    </row>
    <row r="158" spans="1:11" ht="27" customHeight="1" x14ac:dyDescent="0.2">
      <c r="A158" s="134" t="s">
        <v>593</v>
      </c>
      <c r="B158" s="154"/>
      <c r="C158" s="135">
        <v>0</v>
      </c>
      <c r="D158" s="136">
        <v>0.27800000000000002</v>
      </c>
      <c r="E158" s="137">
        <v>7.2999999999999995E-2</v>
      </c>
      <c r="F158" s="138">
        <v>0.01</v>
      </c>
      <c r="G158" s="139">
        <v>30.68</v>
      </c>
      <c r="H158" s="139">
        <v>0.18</v>
      </c>
      <c r="I158" s="142">
        <v>0.27</v>
      </c>
      <c r="J158" s="143">
        <v>7.0000000000000001E-3</v>
      </c>
      <c r="K158" s="64"/>
    </row>
    <row r="159" spans="1:11" ht="27" customHeight="1" x14ac:dyDescent="0.2">
      <c r="A159" s="134" t="s">
        <v>594</v>
      </c>
      <c r="B159" s="154"/>
      <c r="C159" s="135">
        <v>0</v>
      </c>
      <c r="D159" s="136">
        <v>0.27800000000000002</v>
      </c>
      <c r="E159" s="137">
        <v>7.2999999999999995E-2</v>
      </c>
      <c r="F159" s="138">
        <v>0.01</v>
      </c>
      <c r="G159" s="139">
        <v>60.61</v>
      </c>
      <c r="H159" s="139">
        <v>0.18</v>
      </c>
      <c r="I159" s="142">
        <v>0.27</v>
      </c>
      <c r="J159" s="143">
        <v>7.0000000000000001E-3</v>
      </c>
      <c r="K159" s="64"/>
    </row>
    <row r="160" spans="1:11" ht="27" customHeight="1" x14ac:dyDescent="0.2">
      <c r="A160" s="134" t="s">
        <v>595</v>
      </c>
      <c r="B160" s="154"/>
      <c r="C160" s="135">
        <v>0</v>
      </c>
      <c r="D160" s="136">
        <v>0.27800000000000002</v>
      </c>
      <c r="E160" s="137">
        <v>7.2999999999999995E-2</v>
      </c>
      <c r="F160" s="138">
        <v>0.01</v>
      </c>
      <c r="G160" s="139">
        <v>95.29</v>
      </c>
      <c r="H160" s="139">
        <v>0.18</v>
      </c>
      <c r="I160" s="142">
        <v>0.27</v>
      </c>
      <c r="J160" s="143">
        <v>7.0000000000000001E-3</v>
      </c>
      <c r="K160" s="64"/>
    </row>
    <row r="161" spans="1:11" ht="27" customHeight="1" x14ac:dyDescent="0.2">
      <c r="A161" s="134" t="s">
        <v>596</v>
      </c>
      <c r="B161" s="154"/>
      <c r="C161" s="135">
        <v>0</v>
      </c>
      <c r="D161" s="136">
        <v>0.27800000000000002</v>
      </c>
      <c r="E161" s="137">
        <v>7.2999999999999995E-2</v>
      </c>
      <c r="F161" s="138">
        <v>0.01</v>
      </c>
      <c r="G161" s="139">
        <v>187.3</v>
      </c>
      <c r="H161" s="139">
        <v>0.18</v>
      </c>
      <c r="I161" s="142">
        <v>0.27</v>
      </c>
      <c r="J161" s="143">
        <v>7.0000000000000001E-3</v>
      </c>
      <c r="K161" s="64"/>
    </row>
    <row r="162" spans="1:11" ht="27" customHeight="1" x14ac:dyDescent="0.2">
      <c r="A162" s="134" t="s">
        <v>597</v>
      </c>
      <c r="B162" s="154"/>
      <c r="C162" s="135">
        <v>0</v>
      </c>
      <c r="D162" s="136">
        <v>0.23200000000000001</v>
      </c>
      <c r="E162" s="137">
        <v>5.8999999999999997E-2</v>
      </c>
      <c r="F162" s="138">
        <v>8.0000000000000002E-3</v>
      </c>
      <c r="G162" s="139">
        <v>25.71</v>
      </c>
      <c r="H162" s="139">
        <v>0.26</v>
      </c>
      <c r="I162" s="142">
        <v>0.42</v>
      </c>
      <c r="J162" s="143">
        <v>6.0000000000000001E-3</v>
      </c>
      <c r="K162" s="64"/>
    </row>
    <row r="163" spans="1:11" ht="27" customHeight="1" x14ac:dyDescent="0.2">
      <c r="A163" s="134" t="s">
        <v>598</v>
      </c>
      <c r="B163" s="154"/>
      <c r="C163" s="135">
        <v>0</v>
      </c>
      <c r="D163" s="136">
        <v>0.23200000000000001</v>
      </c>
      <c r="E163" s="137">
        <v>5.8999999999999997E-2</v>
      </c>
      <c r="F163" s="138">
        <v>8.0000000000000002E-3</v>
      </c>
      <c r="G163" s="139">
        <v>239.08</v>
      </c>
      <c r="H163" s="139">
        <v>0.26</v>
      </c>
      <c r="I163" s="142">
        <v>0.42</v>
      </c>
      <c r="J163" s="143">
        <v>6.0000000000000001E-3</v>
      </c>
      <c r="K163" s="64"/>
    </row>
    <row r="164" spans="1:11" ht="27" customHeight="1" x14ac:dyDescent="0.2">
      <c r="A164" s="134" t="s">
        <v>599</v>
      </c>
      <c r="B164" s="154"/>
      <c r="C164" s="135">
        <v>0</v>
      </c>
      <c r="D164" s="136">
        <v>0.23200000000000001</v>
      </c>
      <c r="E164" s="137">
        <v>5.8999999999999997E-2</v>
      </c>
      <c r="F164" s="138">
        <v>8.0000000000000002E-3</v>
      </c>
      <c r="G164" s="139">
        <v>668.49</v>
      </c>
      <c r="H164" s="139">
        <v>0.26</v>
      </c>
      <c r="I164" s="142">
        <v>0.42</v>
      </c>
      <c r="J164" s="143">
        <v>6.0000000000000001E-3</v>
      </c>
      <c r="K164" s="64"/>
    </row>
    <row r="165" spans="1:11" ht="27" customHeight="1" x14ac:dyDescent="0.2">
      <c r="A165" s="134" t="s">
        <v>600</v>
      </c>
      <c r="B165" s="154"/>
      <c r="C165" s="135">
        <v>0</v>
      </c>
      <c r="D165" s="136">
        <v>0.23200000000000001</v>
      </c>
      <c r="E165" s="137">
        <v>5.8999999999999997E-2</v>
      </c>
      <c r="F165" s="138">
        <v>8.0000000000000002E-3</v>
      </c>
      <c r="G165" s="139">
        <v>1389.09</v>
      </c>
      <c r="H165" s="139">
        <v>0.26</v>
      </c>
      <c r="I165" s="142">
        <v>0.42</v>
      </c>
      <c r="J165" s="143">
        <v>6.0000000000000001E-3</v>
      </c>
      <c r="K165" s="64"/>
    </row>
    <row r="166" spans="1:11" ht="27" customHeight="1" x14ac:dyDescent="0.2">
      <c r="A166" s="134" t="s">
        <v>601</v>
      </c>
      <c r="B166" s="154"/>
      <c r="C166" s="135">
        <v>0</v>
      </c>
      <c r="D166" s="136">
        <v>0.23200000000000001</v>
      </c>
      <c r="E166" s="137">
        <v>5.8999999999999997E-2</v>
      </c>
      <c r="F166" s="138">
        <v>8.0000000000000002E-3</v>
      </c>
      <c r="G166" s="139">
        <v>3303.73</v>
      </c>
      <c r="H166" s="139">
        <v>0.26</v>
      </c>
      <c r="I166" s="142">
        <v>0.42</v>
      </c>
      <c r="J166" s="143">
        <v>6.0000000000000001E-3</v>
      </c>
      <c r="K166" s="64"/>
    </row>
    <row r="167" spans="1:11" ht="27" customHeight="1" x14ac:dyDescent="0.2">
      <c r="A167" s="134" t="s">
        <v>431</v>
      </c>
      <c r="B167" s="154"/>
      <c r="C167" s="135" t="s">
        <v>451</v>
      </c>
      <c r="D167" s="144">
        <v>0.82699999999999996</v>
      </c>
      <c r="E167" s="145">
        <v>0.13900000000000001</v>
      </c>
      <c r="F167" s="146">
        <v>8.5000000000000006E-2</v>
      </c>
      <c r="G167" s="140">
        <v>0</v>
      </c>
      <c r="H167" s="140">
        <v>0</v>
      </c>
      <c r="I167" s="140">
        <v>0</v>
      </c>
      <c r="J167" s="141">
        <v>0</v>
      </c>
      <c r="K167" s="64"/>
    </row>
    <row r="168" spans="1:11" ht="27" customHeight="1" x14ac:dyDescent="0.2">
      <c r="A168" s="134" t="s">
        <v>432</v>
      </c>
      <c r="B168" s="154"/>
      <c r="C168" s="135" t="s">
        <v>660</v>
      </c>
      <c r="D168" s="136">
        <v>-0.34799999999999998</v>
      </c>
      <c r="E168" s="137">
        <v>-9.2999999999999999E-2</v>
      </c>
      <c r="F168" s="138">
        <v>-1.2999999999999999E-2</v>
      </c>
      <c r="G168" s="140">
        <v>0</v>
      </c>
      <c r="H168" s="140">
        <v>0</v>
      </c>
      <c r="I168" s="140">
        <v>0</v>
      </c>
      <c r="J168" s="141">
        <v>0</v>
      </c>
      <c r="K168" s="64"/>
    </row>
    <row r="169" spans="1:11" ht="27" customHeight="1" x14ac:dyDescent="0.2">
      <c r="A169" s="134" t="s">
        <v>433</v>
      </c>
      <c r="B169" s="154"/>
      <c r="C169" s="135">
        <v>8</v>
      </c>
      <c r="D169" s="136">
        <v>-0.379</v>
      </c>
      <c r="E169" s="137">
        <v>-0.10100000000000001</v>
      </c>
      <c r="F169" s="138">
        <v>-1.4E-2</v>
      </c>
      <c r="G169" s="140">
        <v>0</v>
      </c>
      <c r="H169" s="140">
        <v>0</v>
      </c>
      <c r="I169" s="140">
        <v>0</v>
      </c>
      <c r="J169" s="141">
        <v>0</v>
      </c>
      <c r="K169" s="64"/>
    </row>
    <row r="170" spans="1:11" ht="27" customHeight="1" x14ac:dyDescent="0.2">
      <c r="A170" s="134" t="s">
        <v>434</v>
      </c>
      <c r="B170" s="154"/>
      <c r="C170" s="135">
        <v>0</v>
      </c>
      <c r="D170" s="136">
        <v>-0.34799999999999998</v>
      </c>
      <c r="E170" s="137">
        <v>-9.2999999999999999E-2</v>
      </c>
      <c r="F170" s="138">
        <v>-1.2999999999999999E-2</v>
      </c>
      <c r="G170" s="140">
        <v>0</v>
      </c>
      <c r="H170" s="140">
        <v>0</v>
      </c>
      <c r="I170" s="140">
        <v>0</v>
      </c>
      <c r="J170" s="143">
        <v>8.9999999999999993E-3</v>
      </c>
      <c r="K170" s="64"/>
    </row>
    <row r="171" spans="1:11" ht="27" customHeight="1" x14ac:dyDescent="0.2">
      <c r="A171" s="134" t="s">
        <v>435</v>
      </c>
      <c r="B171" s="154"/>
      <c r="C171" s="135">
        <v>0</v>
      </c>
      <c r="D171" s="136">
        <v>-0.379</v>
      </c>
      <c r="E171" s="137">
        <v>-0.10100000000000001</v>
      </c>
      <c r="F171" s="138">
        <v>-1.4E-2</v>
      </c>
      <c r="G171" s="140">
        <v>0</v>
      </c>
      <c r="H171" s="140">
        <v>0</v>
      </c>
      <c r="I171" s="140">
        <v>0</v>
      </c>
      <c r="J171" s="143">
        <v>0.01</v>
      </c>
      <c r="K171" s="64"/>
    </row>
    <row r="172" spans="1:11" ht="27" customHeight="1" x14ac:dyDescent="0.2">
      <c r="A172" s="134" t="s">
        <v>436</v>
      </c>
      <c r="B172" s="154"/>
      <c r="C172" s="135">
        <v>0</v>
      </c>
      <c r="D172" s="136">
        <v>-0.46899999999999997</v>
      </c>
      <c r="E172" s="137">
        <v>-0.122</v>
      </c>
      <c r="F172" s="138">
        <v>-1.7000000000000001E-2</v>
      </c>
      <c r="G172" s="139">
        <v>27.46</v>
      </c>
      <c r="H172" s="140">
        <v>0</v>
      </c>
      <c r="I172" s="140">
        <v>0</v>
      </c>
      <c r="J172" s="143">
        <v>1.4999999999999999E-2</v>
      </c>
      <c r="K172" s="64"/>
    </row>
    <row r="173" spans="1:11" ht="27" customHeight="1" x14ac:dyDescent="0.2">
      <c r="A173" s="134" t="s">
        <v>602</v>
      </c>
      <c r="B173" s="154"/>
      <c r="C173" s="135" t="s">
        <v>449</v>
      </c>
      <c r="D173" s="136">
        <v>0.11799999999999999</v>
      </c>
      <c r="E173" s="137">
        <v>3.2000000000000001E-2</v>
      </c>
      <c r="F173" s="138">
        <v>4.0000000000000001E-3</v>
      </c>
      <c r="G173" s="139">
        <v>3.25</v>
      </c>
      <c r="H173" s="140">
        <v>0</v>
      </c>
      <c r="I173" s="140">
        <v>0</v>
      </c>
      <c r="J173" s="141">
        <v>0</v>
      </c>
      <c r="K173" s="64"/>
    </row>
    <row r="174" spans="1:11" ht="27" customHeight="1" x14ac:dyDescent="0.2">
      <c r="A174" s="134" t="s">
        <v>603</v>
      </c>
      <c r="B174" s="154"/>
      <c r="C174" s="135">
        <v>2</v>
      </c>
      <c r="D174" s="136">
        <v>0.11799999999999999</v>
      </c>
      <c r="E174" s="137">
        <v>3.2000000000000001E-2</v>
      </c>
      <c r="F174" s="138">
        <v>4.0000000000000001E-3</v>
      </c>
      <c r="G174" s="140">
        <v>0</v>
      </c>
      <c r="H174" s="140">
        <v>0</v>
      </c>
      <c r="I174" s="140">
        <v>0</v>
      </c>
      <c r="J174" s="141">
        <v>0</v>
      </c>
      <c r="K174" s="64"/>
    </row>
    <row r="175" spans="1:11" ht="27" customHeight="1" x14ac:dyDescent="0.2">
      <c r="A175" s="134" t="s">
        <v>604</v>
      </c>
      <c r="B175" s="154"/>
      <c r="C175" s="135" t="s">
        <v>450</v>
      </c>
      <c r="D175" s="136">
        <v>0.129</v>
      </c>
      <c r="E175" s="137">
        <v>3.5000000000000003E-2</v>
      </c>
      <c r="F175" s="138">
        <v>5.0000000000000001E-3</v>
      </c>
      <c r="G175" s="139">
        <v>0.33</v>
      </c>
      <c r="H175" s="140">
        <v>0</v>
      </c>
      <c r="I175" s="140">
        <v>0</v>
      </c>
      <c r="J175" s="141">
        <v>0</v>
      </c>
      <c r="K175" s="64"/>
    </row>
    <row r="176" spans="1:11" ht="27" customHeight="1" x14ac:dyDescent="0.2">
      <c r="A176" s="134" t="s">
        <v>605</v>
      </c>
      <c r="B176" s="154"/>
      <c r="C176" s="135" t="s">
        <v>450</v>
      </c>
      <c r="D176" s="136">
        <v>0.129</v>
      </c>
      <c r="E176" s="137">
        <v>3.5000000000000003E-2</v>
      </c>
      <c r="F176" s="138">
        <v>5.0000000000000001E-3</v>
      </c>
      <c r="G176" s="139">
        <v>0.45</v>
      </c>
      <c r="H176" s="140">
        <v>0</v>
      </c>
      <c r="I176" s="140">
        <v>0</v>
      </c>
      <c r="J176" s="141">
        <v>0</v>
      </c>
      <c r="K176" s="64"/>
    </row>
    <row r="177" spans="1:11" ht="27" customHeight="1" x14ac:dyDescent="0.2">
      <c r="A177" s="134" t="s">
        <v>606</v>
      </c>
      <c r="B177" s="154"/>
      <c r="C177" s="135" t="s">
        <v>450</v>
      </c>
      <c r="D177" s="136">
        <v>0.129</v>
      </c>
      <c r="E177" s="137">
        <v>3.5000000000000003E-2</v>
      </c>
      <c r="F177" s="138">
        <v>5.0000000000000001E-3</v>
      </c>
      <c r="G177" s="139">
        <v>0.94</v>
      </c>
      <c r="H177" s="140">
        <v>0</v>
      </c>
      <c r="I177" s="140">
        <v>0</v>
      </c>
      <c r="J177" s="141">
        <v>0</v>
      </c>
      <c r="K177" s="64"/>
    </row>
    <row r="178" spans="1:11" ht="27" customHeight="1" x14ac:dyDescent="0.2">
      <c r="A178" s="134" t="s">
        <v>607</v>
      </c>
      <c r="B178" s="154"/>
      <c r="C178" s="135" t="s">
        <v>450</v>
      </c>
      <c r="D178" s="136">
        <v>0.129</v>
      </c>
      <c r="E178" s="137">
        <v>3.5000000000000003E-2</v>
      </c>
      <c r="F178" s="138">
        <v>5.0000000000000001E-3</v>
      </c>
      <c r="G178" s="139">
        <v>1.86</v>
      </c>
      <c r="H178" s="140">
        <v>0</v>
      </c>
      <c r="I178" s="140">
        <v>0</v>
      </c>
      <c r="J178" s="141">
        <v>0</v>
      </c>
      <c r="K178" s="64"/>
    </row>
    <row r="179" spans="1:11" ht="27" customHeight="1" x14ac:dyDescent="0.2">
      <c r="A179" s="134" t="s">
        <v>608</v>
      </c>
      <c r="B179" s="154"/>
      <c r="C179" s="135" t="s">
        <v>450</v>
      </c>
      <c r="D179" s="136">
        <v>0.129</v>
      </c>
      <c r="E179" s="137">
        <v>3.5000000000000003E-2</v>
      </c>
      <c r="F179" s="138">
        <v>5.0000000000000001E-3</v>
      </c>
      <c r="G179" s="139">
        <v>5.16</v>
      </c>
      <c r="H179" s="140">
        <v>0</v>
      </c>
      <c r="I179" s="140">
        <v>0</v>
      </c>
      <c r="J179" s="141">
        <v>0</v>
      </c>
      <c r="K179" s="64"/>
    </row>
    <row r="180" spans="1:11" ht="27" customHeight="1" x14ac:dyDescent="0.2">
      <c r="A180" s="134" t="s">
        <v>437</v>
      </c>
      <c r="B180" s="154"/>
      <c r="C180" s="135">
        <v>4</v>
      </c>
      <c r="D180" s="136">
        <v>0.129</v>
      </c>
      <c r="E180" s="137">
        <v>3.5000000000000003E-2</v>
      </c>
      <c r="F180" s="138">
        <v>5.0000000000000001E-3</v>
      </c>
      <c r="G180" s="140">
        <v>0</v>
      </c>
      <c r="H180" s="140">
        <v>0</v>
      </c>
      <c r="I180" s="140">
        <v>0</v>
      </c>
      <c r="J180" s="141">
        <v>0</v>
      </c>
      <c r="K180" s="64"/>
    </row>
    <row r="181" spans="1:11" ht="27" customHeight="1" x14ac:dyDescent="0.2">
      <c r="A181" s="134" t="s">
        <v>609</v>
      </c>
      <c r="B181" s="154"/>
      <c r="C181" s="135">
        <v>0</v>
      </c>
      <c r="D181" s="136">
        <v>0.1</v>
      </c>
      <c r="E181" s="137">
        <v>2.7E-2</v>
      </c>
      <c r="F181" s="138">
        <v>4.0000000000000001E-3</v>
      </c>
      <c r="G181" s="139">
        <v>0.55000000000000004</v>
      </c>
      <c r="H181" s="139">
        <v>0.04</v>
      </c>
      <c r="I181" s="142">
        <v>0.08</v>
      </c>
      <c r="J181" s="143">
        <v>3.0000000000000001E-3</v>
      </c>
      <c r="K181" s="64"/>
    </row>
    <row r="182" spans="1:11" ht="27" customHeight="1" x14ac:dyDescent="0.2">
      <c r="A182" s="134" t="s">
        <v>610</v>
      </c>
      <c r="B182" s="154"/>
      <c r="C182" s="135">
        <v>0</v>
      </c>
      <c r="D182" s="136">
        <v>0.1</v>
      </c>
      <c r="E182" s="137">
        <v>2.7E-2</v>
      </c>
      <c r="F182" s="138">
        <v>4.0000000000000001E-3</v>
      </c>
      <c r="G182" s="139">
        <v>7.68</v>
      </c>
      <c r="H182" s="139">
        <v>0.04</v>
      </c>
      <c r="I182" s="142">
        <v>0.08</v>
      </c>
      <c r="J182" s="143">
        <v>3.0000000000000001E-3</v>
      </c>
      <c r="K182" s="64"/>
    </row>
    <row r="183" spans="1:11" ht="27" customHeight="1" x14ac:dyDescent="0.2">
      <c r="A183" s="134" t="s">
        <v>611</v>
      </c>
      <c r="B183" s="154"/>
      <c r="C183" s="135">
        <v>0</v>
      </c>
      <c r="D183" s="136">
        <v>0.1</v>
      </c>
      <c r="E183" s="137">
        <v>2.7E-2</v>
      </c>
      <c r="F183" s="138">
        <v>4.0000000000000001E-3</v>
      </c>
      <c r="G183" s="139">
        <v>15.07</v>
      </c>
      <c r="H183" s="139">
        <v>0.04</v>
      </c>
      <c r="I183" s="142">
        <v>0.08</v>
      </c>
      <c r="J183" s="143">
        <v>3.0000000000000001E-3</v>
      </c>
      <c r="K183" s="64"/>
    </row>
    <row r="184" spans="1:11" ht="27" customHeight="1" x14ac:dyDescent="0.2">
      <c r="A184" s="134" t="s">
        <v>612</v>
      </c>
      <c r="B184" s="154"/>
      <c r="C184" s="135">
        <v>0</v>
      </c>
      <c r="D184" s="136">
        <v>0.1</v>
      </c>
      <c r="E184" s="137">
        <v>2.7E-2</v>
      </c>
      <c r="F184" s="138">
        <v>4.0000000000000001E-3</v>
      </c>
      <c r="G184" s="139">
        <v>23.64</v>
      </c>
      <c r="H184" s="139">
        <v>0.04</v>
      </c>
      <c r="I184" s="142">
        <v>0.08</v>
      </c>
      <c r="J184" s="143">
        <v>3.0000000000000001E-3</v>
      </c>
      <c r="K184" s="64"/>
    </row>
    <row r="185" spans="1:11" ht="27" customHeight="1" x14ac:dyDescent="0.2">
      <c r="A185" s="134" t="s">
        <v>613</v>
      </c>
      <c r="B185" s="154"/>
      <c r="C185" s="135">
        <v>0</v>
      </c>
      <c r="D185" s="136">
        <v>0.1</v>
      </c>
      <c r="E185" s="137">
        <v>2.7E-2</v>
      </c>
      <c r="F185" s="138">
        <v>4.0000000000000001E-3</v>
      </c>
      <c r="G185" s="139">
        <v>46.36</v>
      </c>
      <c r="H185" s="139">
        <v>0.04</v>
      </c>
      <c r="I185" s="142">
        <v>0.08</v>
      </c>
      <c r="J185" s="143">
        <v>3.0000000000000001E-3</v>
      </c>
      <c r="K185" s="64"/>
    </row>
    <row r="186" spans="1:11" ht="27" customHeight="1" x14ac:dyDescent="0.2">
      <c r="A186" s="134" t="s">
        <v>614</v>
      </c>
      <c r="B186" s="154"/>
      <c r="C186" s="135">
        <v>0</v>
      </c>
      <c r="D186" s="136">
        <v>0.114</v>
      </c>
      <c r="E186" s="137">
        <v>0.03</v>
      </c>
      <c r="F186" s="138">
        <v>4.0000000000000001E-3</v>
      </c>
      <c r="G186" s="139">
        <v>0.82</v>
      </c>
      <c r="H186" s="139">
        <v>7.0000000000000007E-2</v>
      </c>
      <c r="I186" s="142">
        <v>0.11</v>
      </c>
      <c r="J186" s="143">
        <v>3.0000000000000001E-3</v>
      </c>
      <c r="K186" s="64"/>
    </row>
    <row r="187" spans="1:11" ht="27" customHeight="1" x14ac:dyDescent="0.2">
      <c r="A187" s="134" t="s">
        <v>615</v>
      </c>
      <c r="B187" s="154"/>
      <c r="C187" s="135">
        <v>0</v>
      </c>
      <c r="D187" s="136">
        <v>0.114</v>
      </c>
      <c r="E187" s="137">
        <v>0.03</v>
      </c>
      <c r="F187" s="138">
        <v>4.0000000000000001E-3</v>
      </c>
      <c r="G187" s="139">
        <v>12.62</v>
      </c>
      <c r="H187" s="139">
        <v>7.0000000000000007E-2</v>
      </c>
      <c r="I187" s="142">
        <v>0.11</v>
      </c>
      <c r="J187" s="143">
        <v>3.0000000000000001E-3</v>
      </c>
      <c r="K187" s="64"/>
    </row>
    <row r="188" spans="1:11" ht="27" customHeight="1" x14ac:dyDescent="0.2">
      <c r="A188" s="134" t="s">
        <v>616</v>
      </c>
      <c r="B188" s="154"/>
      <c r="C188" s="135">
        <v>0</v>
      </c>
      <c r="D188" s="136">
        <v>0.114</v>
      </c>
      <c r="E188" s="137">
        <v>0.03</v>
      </c>
      <c r="F188" s="138">
        <v>4.0000000000000001E-3</v>
      </c>
      <c r="G188" s="139">
        <v>24.86</v>
      </c>
      <c r="H188" s="139">
        <v>7.0000000000000007E-2</v>
      </c>
      <c r="I188" s="142">
        <v>0.11</v>
      </c>
      <c r="J188" s="143">
        <v>3.0000000000000001E-3</v>
      </c>
      <c r="K188" s="64"/>
    </row>
    <row r="189" spans="1:11" ht="27" customHeight="1" x14ac:dyDescent="0.2">
      <c r="A189" s="134" t="s">
        <v>617</v>
      </c>
      <c r="B189" s="154"/>
      <c r="C189" s="135">
        <v>0</v>
      </c>
      <c r="D189" s="136">
        <v>0.114</v>
      </c>
      <c r="E189" s="137">
        <v>0.03</v>
      </c>
      <c r="F189" s="138">
        <v>4.0000000000000001E-3</v>
      </c>
      <c r="G189" s="139">
        <v>39.04</v>
      </c>
      <c r="H189" s="139">
        <v>7.0000000000000007E-2</v>
      </c>
      <c r="I189" s="142">
        <v>0.11</v>
      </c>
      <c r="J189" s="143">
        <v>3.0000000000000001E-3</v>
      </c>
      <c r="K189" s="64"/>
    </row>
    <row r="190" spans="1:11" ht="27" customHeight="1" x14ac:dyDescent="0.2">
      <c r="A190" s="134" t="s">
        <v>618</v>
      </c>
      <c r="B190" s="154"/>
      <c r="C190" s="135">
        <v>0</v>
      </c>
      <c r="D190" s="136">
        <v>0.114</v>
      </c>
      <c r="E190" s="137">
        <v>0.03</v>
      </c>
      <c r="F190" s="138">
        <v>4.0000000000000001E-3</v>
      </c>
      <c r="G190" s="139">
        <v>76.66</v>
      </c>
      <c r="H190" s="139">
        <v>7.0000000000000007E-2</v>
      </c>
      <c r="I190" s="142">
        <v>0.11</v>
      </c>
      <c r="J190" s="143">
        <v>3.0000000000000001E-3</v>
      </c>
      <c r="K190" s="64"/>
    </row>
    <row r="191" spans="1:11" ht="27" customHeight="1" x14ac:dyDescent="0.2">
      <c r="A191" s="134" t="s">
        <v>619</v>
      </c>
      <c r="B191" s="154"/>
      <c r="C191" s="135">
        <v>0</v>
      </c>
      <c r="D191" s="136">
        <v>9.5000000000000001E-2</v>
      </c>
      <c r="E191" s="137">
        <v>2.4E-2</v>
      </c>
      <c r="F191" s="138">
        <v>3.0000000000000001E-3</v>
      </c>
      <c r="G191" s="139">
        <v>10.59</v>
      </c>
      <c r="H191" s="139">
        <v>0.11</v>
      </c>
      <c r="I191" s="142">
        <v>0.17</v>
      </c>
      <c r="J191" s="143">
        <v>2E-3</v>
      </c>
      <c r="K191" s="64"/>
    </row>
    <row r="192" spans="1:11" ht="27" customHeight="1" x14ac:dyDescent="0.2">
      <c r="A192" s="134" t="s">
        <v>620</v>
      </c>
      <c r="B192" s="154"/>
      <c r="C192" s="135">
        <v>0</v>
      </c>
      <c r="D192" s="136">
        <v>9.5000000000000001E-2</v>
      </c>
      <c r="E192" s="137">
        <v>2.4E-2</v>
      </c>
      <c r="F192" s="138">
        <v>3.0000000000000001E-3</v>
      </c>
      <c r="G192" s="139">
        <v>97.83</v>
      </c>
      <c r="H192" s="139">
        <v>0.11</v>
      </c>
      <c r="I192" s="142">
        <v>0.17</v>
      </c>
      <c r="J192" s="143">
        <v>2E-3</v>
      </c>
      <c r="K192" s="64"/>
    </row>
    <row r="193" spans="1:11" ht="27" customHeight="1" x14ac:dyDescent="0.2">
      <c r="A193" s="134" t="s">
        <v>621</v>
      </c>
      <c r="B193" s="154"/>
      <c r="C193" s="135">
        <v>0</v>
      </c>
      <c r="D193" s="136">
        <v>9.5000000000000001E-2</v>
      </c>
      <c r="E193" s="137">
        <v>2.4E-2</v>
      </c>
      <c r="F193" s="138">
        <v>3.0000000000000001E-3</v>
      </c>
      <c r="G193" s="139">
        <v>273.39</v>
      </c>
      <c r="H193" s="139">
        <v>0.11</v>
      </c>
      <c r="I193" s="142">
        <v>0.17</v>
      </c>
      <c r="J193" s="143">
        <v>2E-3</v>
      </c>
      <c r="K193" s="64"/>
    </row>
    <row r="194" spans="1:11" ht="27" customHeight="1" x14ac:dyDescent="0.2">
      <c r="A194" s="134" t="s">
        <v>622</v>
      </c>
      <c r="B194" s="154"/>
      <c r="C194" s="135">
        <v>0</v>
      </c>
      <c r="D194" s="136">
        <v>9.5000000000000001E-2</v>
      </c>
      <c r="E194" s="137">
        <v>2.4E-2</v>
      </c>
      <c r="F194" s="138">
        <v>3.0000000000000001E-3</v>
      </c>
      <c r="G194" s="139">
        <v>568.01</v>
      </c>
      <c r="H194" s="139">
        <v>0.11</v>
      </c>
      <c r="I194" s="142">
        <v>0.17</v>
      </c>
      <c r="J194" s="143">
        <v>2E-3</v>
      </c>
      <c r="K194" s="64"/>
    </row>
    <row r="195" spans="1:11" ht="27" customHeight="1" x14ac:dyDescent="0.2">
      <c r="A195" s="134" t="s">
        <v>623</v>
      </c>
      <c r="B195" s="154"/>
      <c r="C195" s="135">
        <v>0</v>
      </c>
      <c r="D195" s="136">
        <v>9.5000000000000001E-2</v>
      </c>
      <c r="E195" s="137">
        <v>2.4E-2</v>
      </c>
      <c r="F195" s="138">
        <v>3.0000000000000001E-3</v>
      </c>
      <c r="G195" s="139">
        <v>1350.81</v>
      </c>
      <c r="H195" s="139">
        <v>0.11</v>
      </c>
      <c r="I195" s="142">
        <v>0.17</v>
      </c>
      <c r="J195" s="143">
        <v>2E-3</v>
      </c>
      <c r="K195" s="64"/>
    </row>
    <row r="196" spans="1:11" ht="27" customHeight="1" x14ac:dyDescent="0.2">
      <c r="A196" s="134" t="s">
        <v>438</v>
      </c>
      <c r="B196" s="154"/>
      <c r="C196" s="135" t="s">
        <v>451</v>
      </c>
      <c r="D196" s="144">
        <v>0.33800000000000002</v>
      </c>
      <c r="E196" s="145">
        <v>5.7000000000000002E-2</v>
      </c>
      <c r="F196" s="146">
        <v>3.5000000000000003E-2</v>
      </c>
      <c r="G196" s="140">
        <v>0</v>
      </c>
      <c r="H196" s="140">
        <v>0</v>
      </c>
      <c r="I196" s="140">
        <v>0</v>
      </c>
      <c r="J196" s="141">
        <v>0</v>
      </c>
      <c r="K196" s="64"/>
    </row>
    <row r="197" spans="1:11" ht="27" customHeight="1" x14ac:dyDescent="0.2">
      <c r="A197" s="134" t="s">
        <v>439</v>
      </c>
      <c r="B197" s="154"/>
      <c r="C197" s="135" t="s">
        <v>660</v>
      </c>
      <c r="D197" s="136">
        <v>-0.14199999999999999</v>
      </c>
      <c r="E197" s="137">
        <v>-3.7999999999999999E-2</v>
      </c>
      <c r="F197" s="138">
        <v>-5.0000000000000001E-3</v>
      </c>
      <c r="G197" s="140">
        <v>0</v>
      </c>
      <c r="H197" s="140">
        <v>0</v>
      </c>
      <c r="I197" s="140">
        <v>0</v>
      </c>
      <c r="J197" s="141">
        <v>0</v>
      </c>
      <c r="K197" s="64"/>
    </row>
    <row r="198" spans="1:11" ht="27" customHeight="1" x14ac:dyDescent="0.2">
      <c r="A198" s="134" t="s">
        <v>440</v>
      </c>
      <c r="B198" s="154"/>
      <c r="C198" s="135">
        <v>8</v>
      </c>
      <c r="D198" s="136">
        <v>-0.155</v>
      </c>
      <c r="E198" s="137">
        <v>-4.1000000000000002E-2</v>
      </c>
      <c r="F198" s="138">
        <v>-6.0000000000000001E-3</v>
      </c>
      <c r="G198" s="140">
        <v>0</v>
      </c>
      <c r="H198" s="140">
        <v>0</v>
      </c>
      <c r="I198" s="140">
        <v>0</v>
      </c>
      <c r="J198" s="141">
        <v>0</v>
      </c>
      <c r="K198" s="64"/>
    </row>
    <row r="199" spans="1:11" ht="27" customHeight="1" x14ac:dyDescent="0.2">
      <c r="A199" s="134" t="s">
        <v>441</v>
      </c>
      <c r="B199" s="154"/>
      <c r="C199" s="135">
        <v>0</v>
      </c>
      <c r="D199" s="136">
        <v>-0.14199999999999999</v>
      </c>
      <c r="E199" s="137">
        <v>-3.7999999999999999E-2</v>
      </c>
      <c r="F199" s="138">
        <v>-5.0000000000000001E-3</v>
      </c>
      <c r="G199" s="140">
        <v>0</v>
      </c>
      <c r="H199" s="140">
        <v>0</v>
      </c>
      <c r="I199" s="140">
        <v>0</v>
      </c>
      <c r="J199" s="143">
        <v>4.0000000000000001E-3</v>
      </c>
      <c r="K199" s="64"/>
    </row>
    <row r="200" spans="1:11" ht="27" customHeight="1" x14ac:dyDescent="0.2">
      <c r="A200" s="134" t="s">
        <v>442</v>
      </c>
      <c r="B200" s="154"/>
      <c r="C200" s="135">
        <v>0</v>
      </c>
      <c r="D200" s="136">
        <v>-0.155</v>
      </c>
      <c r="E200" s="137">
        <v>-4.1000000000000002E-2</v>
      </c>
      <c r="F200" s="138">
        <v>-6.0000000000000001E-3</v>
      </c>
      <c r="G200" s="140">
        <v>0</v>
      </c>
      <c r="H200" s="140">
        <v>0</v>
      </c>
      <c r="I200" s="140">
        <v>0</v>
      </c>
      <c r="J200" s="143">
        <v>4.0000000000000001E-3</v>
      </c>
      <c r="K200" s="64"/>
    </row>
    <row r="201" spans="1:11" ht="27" customHeight="1" x14ac:dyDescent="0.2">
      <c r="A201" s="134" t="s">
        <v>443</v>
      </c>
      <c r="B201" s="154"/>
      <c r="C201" s="135">
        <v>0</v>
      </c>
      <c r="D201" s="136">
        <v>-0.192</v>
      </c>
      <c r="E201" s="137">
        <v>-0.05</v>
      </c>
      <c r="F201" s="138">
        <v>-7.0000000000000001E-3</v>
      </c>
      <c r="G201" s="139">
        <v>11.23</v>
      </c>
      <c r="H201" s="140">
        <v>0</v>
      </c>
      <c r="I201" s="140">
        <v>0</v>
      </c>
      <c r="J201" s="143">
        <v>6.0000000000000001E-3</v>
      </c>
      <c r="K201" s="64"/>
    </row>
    <row r="209" s="64" customFormat="1" ht="27.75" customHeight="1" x14ac:dyDescent="0.2"/>
    <row r="210" s="64" customFormat="1" ht="27.75" customHeight="1" x14ac:dyDescent="0.2"/>
    <row r="211" s="64" customFormat="1" ht="27.75" customHeight="1" x14ac:dyDescent="0.2"/>
    <row r="212" s="64" customFormat="1" ht="27.75" customHeight="1" x14ac:dyDescent="0.2"/>
    <row r="213" s="64" customFormat="1" ht="27.75" customHeight="1" x14ac:dyDescent="0.2"/>
    <row r="214" s="64" customFormat="1" ht="27.75" customHeight="1" x14ac:dyDescent="0.2"/>
    <row r="215" s="64" customFormat="1" ht="27.75" customHeight="1" x14ac:dyDescent="0.2"/>
    <row r="216" s="64" customFormat="1" ht="27.75" customHeight="1" x14ac:dyDescent="0.2"/>
    <row r="217" s="64" customFormat="1" ht="27.75" customHeight="1" x14ac:dyDescent="0.2"/>
    <row r="218" s="64" customFormat="1" ht="27.75" customHeight="1" x14ac:dyDescent="0.2"/>
    <row r="219" s="64" customFormat="1" ht="27.75" customHeight="1" x14ac:dyDescent="0.2"/>
    <row r="220" s="64" customFormat="1" ht="27.75" customHeight="1" x14ac:dyDescent="0.2"/>
    <row r="221" s="64" customFormat="1" ht="27.75" customHeight="1" x14ac:dyDescent="0.2"/>
    <row r="222" s="64" customFormat="1" ht="27.75" customHeight="1" x14ac:dyDescent="0.2"/>
    <row r="223" s="64" customFormat="1" ht="27.75" customHeight="1" x14ac:dyDescent="0.2"/>
    <row r="224" s="64" customFormat="1" ht="27.75" customHeight="1" x14ac:dyDescent="0.2"/>
  </sheetData>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4" fitToHeight="0" orientation="portrait" r:id="rId1"/>
  <headerFooter differentFirst="1" scaleWithDoc="0">
    <oddHeader>&amp;L&amp;"Trebuchet MS,Bold"
Annex 4&amp;"Trebuchet MS,Regular" - Charges applied to LDNOs with HV/LV end users</oddHeader>
    <oddFooter>&amp;L&amp;1#&amp;"Arial"&amp;6&amp;K737373Confidentiality: C1 - Public</oddFooter>
    <firstHeader>&amp;L&amp;"Trebuchet MS,Bold"
Annex 4&amp;"Trebuchet MS,Regular" - Charges applied to LDNOs with HV/LV end users</firstHeader>
    <firstFooter>&amp;L&amp;1#&amp;"Arial"&amp;6&amp;K737373Confidentiality: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24"/>
  <sheetViews>
    <sheetView topLeftCell="A7" zoomScale="86" zoomScaleNormal="115" zoomScaleSheetLayoutView="100" workbookViewId="0">
      <selection activeCell="F11" sqref="F11"/>
    </sheetView>
  </sheetViews>
  <sheetFormatPr defaultRowHeight="15" x14ac:dyDescent="0.3"/>
  <cols>
    <col min="1" max="5" width="24" style="160" customWidth="1"/>
    <col min="6" max="6" width="45.42578125" style="160" customWidth="1"/>
    <col min="7" max="16384" width="9.140625" style="160"/>
  </cols>
  <sheetData>
    <row r="1" spans="1:6" ht="27.75" customHeight="1" x14ac:dyDescent="0.3">
      <c r="A1" s="168" t="s">
        <v>18</v>
      </c>
    </row>
    <row r="2" spans="1:6" ht="44.25" customHeight="1" x14ac:dyDescent="0.3">
      <c r="A2" s="275" t="s">
        <v>365</v>
      </c>
      <c r="B2" s="275"/>
      <c r="C2" s="275"/>
      <c r="D2" s="275"/>
      <c r="E2" s="275"/>
    </row>
    <row r="3" spans="1:6" ht="47.25" customHeight="1" x14ac:dyDescent="0.3">
      <c r="A3" s="229" t="str">
        <f>Overview!B4&amp; " - Illustrative LLFs for year beginning "&amp;Overview!D4</f>
        <v>Vattenfall Networks Limited - GSP M - Illustrative LLFs for year beginning 1 April 2023</v>
      </c>
      <c r="B3" s="229"/>
      <c r="C3" s="229"/>
      <c r="D3" s="229"/>
      <c r="E3" s="229"/>
    </row>
    <row r="4" spans="1:6" ht="21.95" customHeight="1" x14ac:dyDescent="0.3">
      <c r="A4" s="169" t="s">
        <v>12</v>
      </c>
      <c r="B4" s="170" t="s">
        <v>4</v>
      </c>
      <c r="C4" s="170" t="s">
        <v>5</v>
      </c>
      <c r="D4" s="170" t="s">
        <v>6</v>
      </c>
      <c r="E4" s="170" t="s">
        <v>7</v>
      </c>
    </row>
    <row r="5" spans="1:6" ht="45" customHeight="1" x14ac:dyDescent="0.3">
      <c r="A5" s="171" t="s">
        <v>757</v>
      </c>
      <c r="B5" s="172">
        <v>0</v>
      </c>
      <c r="C5" s="172">
        <v>0</v>
      </c>
      <c r="D5" s="172" t="s">
        <v>758</v>
      </c>
      <c r="E5" s="172" t="s">
        <v>759</v>
      </c>
    </row>
    <row r="6" spans="1:6" ht="45" customHeight="1" x14ac:dyDescent="0.3">
      <c r="A6" s="171" t="s">
        <v>760</v>
      </c>
      <c r="B6" s="172" t="s">
        <v>761</v>
      </c>
      <c r="C6" s="172" t="s">
        <v>762</v>
      </c>
      <c r="D6" s="172" t="s">
        <v>758</v>
      </c>
      <c r="E6" s="172" t="s">
        <v>763</v>
      </c>
    </row>
    <row r="7" spans="1:6" ht="45" customHeight="1" x14ac:dyDescent="0.3">
      <c r="A7" s="171" t="s">
        <v>764</v>
      </c>
      <c r="B7" s="172">
        <v>0</v>
      </c>
      <c r="C7" s="172">
        <v>0</v>
      </c>
      <c r="D7" s="172" t="s">
        <v>758</v>
      </c>
      <c r="E7" s="172" t="s">
        <v>759</v>
      </c>
    </row>
    <row r="8" spans="1:6" ht="45" customHeight="1" x14ac:dyDescent="0.3">
      <c r="A8" s="171" t="s">
        <v>765</v>
      </c>
      <c r="B8" s="172">
        <v>0</v>
      </c>
      <c r="C8" s="172">
        <v>0</v>
      </c>
      <c r="D8" s="172" t="s">
        <v>758</v>
      </c>
      <c r="E8" s="172" t="s">
        <v>759</v>
      </c>
    </row>
    <row r="9" spans="1:6" ht="45" customHeight="1" x14ac:dyDescent="0.3">
      <c r="A9" s="171" t="s">
        <v>13</v>
      </c>
      <c r="B9" s="172" t="s">
        <v>657</v>
      </c>
      <c r="C9" s="172"/>
      <c r="D9" s="172"/>
      <c r="E9" s="172"/>
    </row>
    <row r="10" spans="1:6" s="174" customFormat="1" ht="21.95" customHeight="1" x14ac:dyDescent="0.3">
      <c r="A10" s="173" t="s">
        <v>13</v>
      </c>
      <c r="B10" s="276"/>
      <c r="C10" s="277"/>
      <c r="D10" s="277"/>
      <c r="E10" s="278"/>
      <c r="F10" s="160"/>
    </row>
    <row r="11" spans="1:6" x14ac:dyDescent="0.3">
      <c r="A11" s="175"/>
      <c r="B11" s="176"/>
      <c r="C11" s="176"/>
      <c r="D11" s="176"/>
      <c r="E11" s="176"/>
      <c r="F11" s="174"/>
    </row>
    <row r="12" spans="1:6" ht="11.25" customHeight="1" x14ac:dyDescent="0.3">
      <c r="B12" s="176"/>
      <c r="C12" s="176"/>
      <c r="D12" s="176"/>
      <c r="E12" s="176"/>
    </row>
    <row r="13" spans="1:6" ht="21.95" customHeight="1" x14ac:dyDescent="0.3">
      <c r="A13" s="272" t="s">
        <v>267</v>
      </c>
      <c r="B13" s="273"/>
      <c r="C13" s="273"/>
      <c r="D13" s="273"/>
      <c r="E13" s="273"/>
      <c r="F13" s="274"/>
    </row>
    <row r="14" spans="1:6" ht="21.95" customHeight="1" x14ac:dyDescent="0.3">
      <c r="A14" s="272" t="s">
        <v>3</v>
      </c>
      <c r="B14" s="273"/>
      <c r="C14" s="273"/>
      <c r="D14" s="273"/>
      <c r="E14" s="273"/>
      <c r="F14" s="274"/>
    </row>
    <row r="15" spans="1:6" ht="21.95" customHeight="1" x14ac:dyDescent="0.3">
      <c r="A15" s="170" t="s">
        <v>268</v>
      </c>
      <c r="B15" s="170" t="s">
        <v>4</v>
      </c>
      <c r="C15" s="170" t="s">
        <v>5</v>
      </c>
      <c r="D15" s="170" t="s">
        <v>6</v>
      </c>
      <c r="E15" s="170" t="s">
        <v>7</v>
      </c>
      <c r="F15" s="170" t="s">
        <v>8</v>
      </c>
    </row>
    <row r="16" spans="1:6" ht="75" x14ac:dyDescent="0.3">
      <c r="A16" s="177" t="s">
        <v>752</v>
      </c>
      <c r="B16" s="178">
        <v>1.121</v>
      </c>
      <c r="C16" s="178">
        <v>1.1100000000000001</v>
      </c>
      <c r="D16" s="178">
        <v>1.0840000000000001</v>
      </c>
      <c r="E16" s="178">
        <v>1.0960000000000001</v>
      </c>
      <c r="F16" s="179" t="s">
        <v>753</v>
      </c>
    </row>
    <row r="17" spans="1:6" x14ac:dyDescent="0.3">
      <c r="A17" s="177" t="s">
        <v>751</v>
      </c>
      <c r="B17" s="178">
        <v>1.0429999999999999</v>
      </c>
      <c r="C17" s="178">
        <v>1.0429999999999999</v>
      </c>
      <c r="D17" s="178">
        <v>1.046</v>
      </c>
      <c r="E17" s="178">
        <v>1.0429999999999999</v>
      </c>
      <c r="F17" s="179" t="s">
        <v>754</v>
      </c>
    </row>
    <row r="18" spans="1:6" x14ac:dyDescent="0.3">
      <c r="A18" s="177" t="s">
        <v>750</v>
      </c>
      <c r="B18" s="178">
        <v>1.028</v>
      </c>
      <c r="C18" s="178">
        <v>1.0269999999999999</v>
      </c>
      <c r="D18" s="178">
        <v>1.022</v>
      </c>
      <c r="E18" s="178">
        <v>1.024</v>
      </c>
      <c r="F18" s="179" t="s">
        <v>755</v>
      </c>
    </row>
    <row r="19" spans="1:6" x14ac:dyDescent="0.3">
      <c r="A19" s="177"/>
      <c r="B19" s="178"/>
      <c r="C19" s="178"/>
      <c r="D19" s="178"/>
      <c r="E19" s="178"/>
      <c r="F19" s="181"/>
    </row>
    <row r="20" spans="1:6" x14ac:dyDescent="0.3">
      <c r="A20" s="177"/>
      <c r="B20" s="178"/>
      <c r="C20" s="178"/>
      <c r="D20" s="178"/>
      <c r="E20" s="178"/>
      <c r="F20" s="181"/>
    </row>
    <row r="22" spans="1:6" ht="22.5" customHeight="1" x14ac:dyDescent="0.3">
      <c r="A22" s="180"/>
      <c r="B22" s="180"/>
      <c r="C22" s="180"/>
      <c r="D22" s="180"/>
      <c r="E22" s="180"/>
      <c r="F22" s="180"/>
    </row>
    <row r="23" spans="1:6" ht="21.95" customHeight="1" x14ac:dyDescent="0.3">
      <c r="A23" s="272" t="s">
        <v>269</v>
      </c>
      <c r="B23" s="273"/>
      <c r="C23" s="273"/>
      <c r="D23" s="273"/>
      <c r="E23" s="273"/>
      <c r="F23" s="274"/>
    </row>
    <row r="24" spans="1:6" ht="21.95" customHeight="1" x14ac:dyDescent="0.3">
      <c r="A24" s="272" t="s">
        <v>10</v>
      </c>
      <c r="B24" s="273"/>
      <c r="C24" s="273"/>
      <c r="D24" s="273"/>
      <c r="E24" s="273"/>
      <c r="F24" s="274"/>
    </row>
    <row r="25" spans="1:6" ht="21.95" customHeight="1" x14ac:dyDescent="0.3">
      <c r="A25" s="170" t="s">
        <v>9</v>
      </c>
      <c r="B25" s="170" t="s">
        <v>4</v>
      </c>
      <c r="C25" s="170" t="s">
        <v>5</v>
      </c>
      <c r="D25" s="170" t="s">
        <v>6</v>
      </c>
      <c r="E25" s="170" t="s">
        <v>7</v>
      </c>
      <c r="F25" s="170" t="s">
        <v>8</v>
      </c>
    </row>
    <row r="26" spans="1:6" ht="21.95" customHeight="1" x14ac:dyDescent="0.3">
      <c r="A26" s="177"/>
      <c r="B26" s="178"/>
      <c r="C26" s="178"/>
      <c r="D26" s="178"/>
      <c r="E26" s="178"/>
      <c r="F26" s="181"/>
    </row>
    <row r="27" spans="1:6" ht="21.95" customHeight="1" x14ac:dyDescent="0.3">
      <c r="A27" s="177"/>
      <c r="B27" s="178"/>
      <c r="C27" s="178"/>
      <c r="D27" s="178"/>
      <c r="E27" s="178"/>
      <c r="F27" s="181"/>
    </row>
    <row r="28" spans="1:6" ht="21.95" customHeight="1" x14ac:dyDescent="0.3">
      <c r="A28" s="177"/>
      <c r="B28" s="178"/>
      <c r="C28" s="178"/>
      <c r="D28" s="178"/>
      <c r="E28" s="178"/>
      <c r="F28" s="181"/>
    </row>
    <row r="29" spans="1:6" ht="21.95" customHeight="1" x14ac:dyDescent="0.3">
      <c r="A29" s="177"/>
      <c r="B29" s="178"/>
      <c r="C29" s="178"/>
      <c r="D29" s="178"/>
      <c r="E29" s="178"/>
      <c r="F29" s="181"/>
    </row>
    <row r="30" spans="1:6" ht="21.95" customHeight="1" x14ac:dyDescent="0.3">
      <c r="A30" s="177"/>
      <c r="B30" s="178"/>
      <c r="C30" s="178"/>
      <c r="D30" s="178"/>
      <c r="E30" s="178"/>
      <c r="F30" s="181"/>
    </row>
    <row r="31" spans="1:6" ht="21.95" customHeight="1" x14ac:dyDescent="0.3">
      <c r="A31" s="177"/>
      <c r="B31" s="178"/>
      <c r="C31" s="178"/>
      <c r="D31" s="178"/>
      <c r="E31" s="178"/>
      <c r="F31" s="181"/>
    </row>
    <row r="32" spans="1:6" ht="21.95" customHeight="1" x14ac:dyDescent="0.3">
      <c r="A32" s="177"/>
      <c r="B32" s="178"/>
      <c r="C32" s="178"/>
      <c r="D32" s="178"/>
      <c r="E32" s="178"/>
      <c r="F32" s="181"/>
    </row>
    <row r="33" spans="1:6" ht="21.95" customHeight="1" x14ac:dyDescent="0.3">
      <c r="A33" s="177"/>
      <c r="B33" s="178"/>
      <c r="C33" s="178"/>
      <c r="D33" s="178"/>
      <c r="E33" s="178"/>
      <c r="F33" s="181"/>
    </row>
    <row r="34" spans="1:6" ht="21.95" customHeight="1" x14ac:dyDescent="0.3">
      <c r="A34" s="177"/>
      <c r="B34" s="178"/>
      <c r="C34" s="178"/>
      <c r="D34" s="178"/>
      <c r="E34" s="178"/>
      <c r="F34" s="181"/>
    </row>
    <row r="35" spans="1:6" ht="21.95" customHeight="1" x14ac:dyDescent="0.3">
      <c r="A35" s="177"/>
      <c r="B35" s="178"/>
      <c r="C35" s="178"/>
      <c r="D35" s="178"/>
      <c r="E35" s="178"/>
      <c r="F35" s="181"/>
    </row>
    <row r="36" spans="1:6" ht="21.95" customHeight="1" x14ac:dyDescent="0.3">
      <c r="A36" s="177"/>
      <c r="B36" s="178"/>
      <c r="C36" s="178"/>
      <c r="D36" s="178"/>
      <c r="E36" s="178"/>
      <c r="F36" s="181"/>
    </row>
    <row r="37" spans="1:6" ht="21.95" customHeight="1" x14ac:dyDescent="0.3">
      <c r="A37" s="177"/>
      <c r="B37" s="178"/>
      <c r="C37" s="178"/>
      <c r="D37" s="178"/>
      <c r="E37" s="178"/>
      <c r="F37" s="181"/>
    </row>
    <row r="38" spans="1:6" ht="21.95" customHeight="1" x14ac:dyDescent="0.3">
      <c r="A38" s="177"/>
      <c r="B38" s="178"/>
      <c r="C38" s="178"/>
      <c r="D38" s="178"/>
      <c r="E38" s="178"/>
      <c r="F38" s="181"/>
    </row>
    <row r="39" spans="1:6" ht="21.95" customHeight="1" x14ac:dyDescent="0.3">
      <c r="A39" s="177"/>
      <c r="B39" s="178"/>
      <c r="C39" s="178"/>
      <c r="D39" s="178"/>
      <c r="E39" s="178"/>
      <c r="F39" s="181"/>
    </row>
    <row r="40" spans="1:6" ht="21.95" customHeight="1" x14ac:dyDescent="0.3">
      <c r="A40" s="177"/>
      <c r="B40" s="178"/>
      <c r="C40" s="178"/>
      <c r="D40" s="178"/>
      <c r="E40" s="178"/>
      <c r="F40" s="181"/>
    </row>
    <row r="41" spans="1:6" ht="21.95" customHeight="1" x14ac:dyDescent="0.3">
      <c r="A41" s="177"/>
      <c r="B41" s="178"/>
      <c r="C41" s="178"/>
      <c r="D41" s="178"/>
      <c r="E41" s="178"/>
      <c r="F41" s="181"/>
    </row>
    <row r="42" spans="1:6" ht="21.95" customHeight="1" x14ac:dyDescent="0.3">
      <c r="A42" s="177"/>
      <c r="B42" s="178"/>
      <c r="C42" s="178"/>
      <c r="D42" s="178"/>
      <c r="E42" s="178"/>
      <c r="F42" s="181"/>
    </row>
    <row r="43" spans="1:6" ht="21.95" customHeight="1" x14ac:dyDescent="0.3">
      <c r="A43" s="177"/>
      <c r="B43" s="178"/>
      <c r="C43" s="178"/>
      <c r="D43" s="178"/>
      <c r="E43" s="178"/>
      <c r="F43" s="181"/>
    </row>
    <row r="44" spans="1:6" ht="21.95" customHeight="1" x14ac:dyDescent="0.3">
      <c r="A44" s="177"/>
      <c r="B44" s="178"/>
      <c r="C44" s="178"/>
      <c r="D44" s="178"/>
      <c r="E44" s="178"/>
      <c r="F44" s="181"/>
    </row>
    <row r="45" spans="1:6" ht="21.95" customHeight="1" x14ac:dyDescent="0.3">
      <c r="A45" s="177"/>
      <c r="B45" s="178"/>
      <c r="C45" s="178"/>
      <c r="D45" s="178"/>
      <c r="E45" s="178"/>
      <c r="F45" s="181"/>
    </row>
    <row r="46" spans="1:6" ht="21.95" customHeight="1" x14ac:dyDescent="0.3">
      <c r="A46" s="177"/>
      <c r="B46" s="178"/>
      <c r="C46" s="178"/>
      <c r="D46" s="178"/>
      <c r="E46" s="178"/>
      <c r="F46" s="181"/>
    </row>
    <row r="47" spans="1:6" ht="21.95" customHeight="1" x14ac:dyDescent="0.3">
      <c r="A47" s="177"/>
      <c r="B47" s="178"/>
      <c r="C47" s="178"/>
      <c r="D47" s="178"/>
      <c r="E47" s="178"/>
      <c r="F47" s="181"/>
    </row>
    <row r="48" spans="1:6" ht="21.95" customHeight="1" x14ac:dyDescent="0.3">
      <c r="A48" s="177"/>
      <c r="B48" s="178"/>
      <c r="C48" s="178"/>
      <c r="D48" s="178"/>
      <c r="E48" s="178"/>
      <c r="F48" s="181"/>
    </row>
    <row r="49" spans="1:6" ht="21.95" customHeight="1" x14ac:dyDescent="0.3">
      <c r="A49" s="177"/>
      <c r="B49" s="178"/>
      <c r="C49" s="178"/>
      <c r="D49" s="178"/>
      <c r="E49" s="178"/>
      <c r="F49" s="181"/>
    </row>
    <row r="50" spans="1:6" ht="21.95" customHeight="1" x14ac:dyDescent="0.3">
      <c r="A50" s="177"/>
      <c r="B50" s="178"/>
      <c r="C50" s="178"/>
      <c r="D50" s="178"/>
      <c r="E50" s="178"/>
      <c r="F50" s="181"/>
    </row>
    <row r="51" spans="1:6" ht="21.95" customHeight="1" x14ac:dyDescent="0.3">
      <c r="A51" s="177"/>
      <c r="B51" s="178"/>
      <c r="C51" s="178"/>
      <c r="D51" s="178"/>
      <c r="E51" s="178"/>
      <c r="F51" s="181"/>
    </row>
    <row r="52" spans="1:6" ht="21.95" customHeight="1" x14ac:dyDescent="0.3">
      <c r="A52" s="177"/>
      <c r="B52" s="178"/>
      <c r="C52" s="178"/>
      <c r="D52" s="178"/>
      <c r="E52" s="178"/>
      <c r="F52" s="181"/>
    </row>
    <row r="53" spans="1:6" ht="21.95" customHeight="1" x14ac:dyDescent="0.3">
      <c r="A53" s="177"/>
      <c r="B53" s="178"/>
      <c r="C53" s="178"/>
      <c r="D53" s="178"/>
      <c r="E53" s="178"/>
      <c r="F53" s="181"/>
    </row>
    <row r="54" spans="1:6" ht="21.95" customHeight="1" x14ac:dyDescent="0.3">
      <c r="A54" s="177"/>
      <c r="B54" s="178"/>
      <c r="C54" s="178"/>
      <c r="D54" s="178"/>
      <c r="E54" s="178"/>
      <c r="F54" s="181"/>
    </row>
    <row r="55" spans="1:6" ht="21.95" customHeight="1" x14ac:dyDescent="0.3">
      <c r="A55" s="177"/>
      <c r="B55" s="178"/>
      <c r="C55" s="178"/>
      <c r="D55" s="178"/>
      <c r="E55" s="178"/>
      <c r="F55" s="181"/>
    </row>
    <row r="56" spans="1:6" ht="21.95" customHeight="1" x14ac:dyDescent="0.3">
      <c r="A56" s="177"/>
      <c r="B56" s="178"/>
      <c r="C56" s="178"/>
      <c r="D56" s="178"/>
      <c r="E56" s="178"/>
      <c r="F56" s="181"/>
    </row>
    <row r="57" spans="1:6" ht="21.95" customHeight="1" x14ac:dyDescent="0.3">
      <c r="A57" s="177"/>
      <c r="B57" s="178"/>
      <c r="C57" s="178"/>
      <c r="D57" s="178"/>
      <c r="E57" s="178"/>
      <c r="F57" s="181"/>
    </row>
    <row r="58" spans="1:6" ht="21.95" customHeight="1" x14ac:dyDescent="0.3">
      <c r="A58" s="177"/>
      <c r="B58" s="178"/>
      <c r="C58" s="178"/>
      <c r="D58" s="178"/>
      <c r="E58" s="178"/>
      <c r="F58" s="181"/>
    </row>
    <row r="59" spans="1:6" ht="21.95" customHeight="1" x14ac:dyDescent="0.3">
      <c r="A59" s="177"/>
      <c r="B59" s="178"/>
      <c r="C59" s="178"/>
      <c r="D59" s="178"/>
      <c r="E59" s="178"/>
      <c r="F59" s="181"/>
    </row>
    <row r="60" spans="1:6" ht="21.95" customHeight="1" x14ac:dyDescent="0.3">
      <c r="A60" s="177"/>
      <c r="B60" s="178"/>
      <c r="C60" s="178"/>
      <c r="D60" s="178"/>
      <c r="E60" s="178"/>
      <c r="F60" s="181"/>
    </row>
    <row r="61" spans="1:6" ht="21.95" customHeight="1" x14ac:dyDescent="0.3">
      <c r="A61" s="177"/>
      <c r="B61" s="178"/>
      <c r="C61" s="178"/>
      <c r="D61" s="178"/>
      <c r="E61" s="178"/>
      <c r="F61" s="181"/>
    </row>
    <row r="62" spans="1:6" ht="21.95" customHeight="1" x14ac:dyDescent="0.3">
      <c r="A62" s="177"/>
      <c r="B62" s="178"/>
      <c r="C62" s="178"/>
      <c r="D62" s="178"/>
      <c r="E62" s="178"/>
      <c r="F62" s="181"/>
    </row>
    <row r="63" spans="1:6" ht="21.95" customHeight="1" x14ac:dyDescent="0.3">
      <c r="A63" s="177"/>
      <c r="B63" s="178"/>
      <c r="C63" s="178"/>
      <c r="D63" s="178"/>
      <c r="E63" s="178"/>
      <c r="F63" s="181"/>
    </row>
    <row r="64" spans="1:6" ht="21.95" customHeight="1" x14ac:dyDescent="0.3">
      <c r="A64" s="177"/>
      <c r="B64" s="178"/>
      <c r="C64" s="178"/>
      <c r="D64" s="178"/>
      <c r="E64" s="178"/>
      <c r="F64" s="181"/>
    </row>
    <row r="65" spans="1:6" ht="21.95" customHeight="1" x14ac:dyDescent="0.3">
      <c r="A65" s="177"/>
      <c r="B65" s="178"/>
      <c r="C65" s="178"/>
      <c r="D65" s="178"/>
      <c r="E65" s="178"/>
      <c r="F65" s="181"/>
    </row>
    <row r="66" spans="1:6" ht="21.95" customHeight="1" x14ac:dyDescent="0.3">
      <c r="A66" s="177"/>
      <c r="B66" s="178"/>
      <c r="C66" s="178"/>
      <c r="D66" s="178"/>
      <c r="E66" s="178"/>
      <c r="F66" s="181"/>
    </row>
    <row r="67" spans="1:6" ht="21.95" customHeight="1" x14ac:dyDescent="0.3">
      <c r="A67" s="177"/>
      <c r="B67" s="178"/>
      <c r="C67" s="178"/>
      <c r="D67" s="178"/>
      <c r="E67" s="178"/>
      <c r="F67" s="181"/>
    </row>
    <row r="68" spans="1:6" ht="21.95" customHeight="1" x14ac:dyDescent="0.3">
      <c r="A68" s="177"/>
      <c r="B68" s="178"/>
      <c r="C68" s="178"/>
      <c r="D68" s="178"/>
      <c r="E68" s="178"/>
      <c r="F68" s="181"/>
    </row>
    <row r="69" spans="1:6" ht="21.95" customHeight="1" x14ac:dyDescent="0.3">
      <c r="A69" s="177"/>
      <c r="B69" s="178"/>
      <c r="C69" s="178"/>
      <c r="D69" s="178"/>
      <c r="E69" s="178"/>
      <c r="F69" s="181"/>
    </row>
    <row r="70" spans="1:6" ht="21.95" customHeight="1" x14ac:dyDescent="0.3">
      <c r="A70" s="177"/>
      <c r="B70" s="178"/>
      <c r="C70" s="178"/>
      <c r="D70" s="178"/>
      <c r="E70" s="178"/>
      <c r="F70" s="181"/>
    </row>
    <row r="71" spans="1:6" ht="21.95" customHeight="1" x14ac:dyDescent="0.3">
      <c r="A71" s="177"/>
      <c r="B71" s="178"/>
      <c r="C71" s="178"/>
      <c r="D71" s="178"/>
      <c r="E71" s="178"/>
      <c r="F71" s="181"/>
    </row>
    <row r="72" spans="1:6" ht="21.95" customHeight="1" x14ac:dyDescent="0.3">
      <c r="A72" s="177"/>
      <c r="B72" s="178"/>
      <c r="C72" s="178"/>
      <c r="D72" s="178"/>
      <c r="E72" s="178"/>
      <c r="F72" s="181"/>
    </row>
    <row r="73" spans="1:6" ht="21.95" customHeight="1" x14ac:dyDescent="0.3">
      <c r="A73" s="177"/>
      <c r="B73" s="178"/>
      <c r="C73" s="178"/>
      <c r="D73" s="178"/>
      <c r="E73" s="178"/>
      <c r="F73" s="181"/>
    </row>
    <row r="74" spans="1:6" ht="21.95" customHeight="1" x14ac:dyDescent="0.3">
      <c r="A74" s="177"/>
      <c r="B74" s="178"/>
      <c r="C74" s="178"/>
      <c r="D74" s="178"/>
      <c r="E74" s="178"/>
      <c r="F74" s="181"/>
    </row>
    <row r="75" spans="1:6" ht="21.95" customHeight="1" x14ac:dyDescent="0.3">
      <c r="A75" s="177"/>
      <c r="B75" s="178"/>
      <c r="C75" s="178"/>
      <c r="D75" s="178"/>
      <c r="E75" s="178"/>
      <c r="F75" s="181"/>
    </row>
    <row r="76" spans="1:6" ht="21.95" customHeight="1" x14ac:dyDescent="0.3">
      <c r="A76" s="177"/>
      <c r="B76" s="178"/>
      <c r="C76" s="178"/>
      <c r="D76" s="178"/>
      <c r="E76" s="178"/>
      <c r="F76" s="181"/>
    </row>
    <row r="77" spans="1:6" ht="21.95" customHeight="1" x14ac:dyDescent="0.3">
      <c r="A77" s="177"/>
      <c r="B77" s="178"/>
      <c r="C77" s="178"/>
      <c r="D77" s="178"/>
      <c r="E77" s="178"/>
      <c r="F77" s="181"/>
    </row>
    <row r="78" spans="1:6" ht="21.95" customHeight="1" x14ac:dyDescent="0.3">
      <c r="A78" s="177"/>
      <c r="B78" s="178"/>
      <c r="C78" s="178"/>
      <c r="D78" s="178"/>
      <c r="E78" s="178"/>
      <c r="F78" s="181"/>
    </row>
    <row r="79" spans="1:6" ht="21.95" customHeight="1" x14ac:dyDescent="0.3">
      <c r="A79" s="177"/>
      <c r="B79" s="178"/>
      <c r="C79" s="178"/>
      <c r="D79" s="178"/>
      <c r="E79" s="178"/>
      <c r="F79" s="181"/>
    </row>
    <row r="80" spans="1:6" ht="21.95" customHeight="1" x14ac:dyDescent="0.3">
      <c r="A80" s="177"/>
      <c r="B80" s="178"/>
      <c r="C80" s="178"/>
      <c r="D80" s="178"/>
      <c r="E80" s="178"/>
      <c r="F80" s="181"/>
    </row>
    <row r="81" spans="1:6" ht="21.95" customHeight="1" x14ac:dyDescent="0.3">
      <c r="A81" s="177"/>
      <c r="B81" s="178"/>
      <c r="C81" s="178"/>
      <c r="D81" s="178"/>
      <c r="E81" s="178"/>
      <c r="F81" s="181"/>
    </row>
    <row r="82" spans="1:6" x14ac:dyDescent="0.3">
      <c r="A82" s="180"/>
      <c r="B82" s="180"/>
      <c r="C82" s="180"/>
      <c r="D82" s="180"/>
      <c r="E82" s="180"/>
      <c r="F82" s="180"/>
    </row>
    <row r="83" spans="1:6" ht="21.95" customHeight="1" x14ac:dyDescent="0.3">
      <c r="A83" s="272" t="s">
        <v>269</v>
      </c>
      <c r="B83" s="273"/>
      <c r="C83" s="273"/>
      <c r="D83" s="273"/>
      <c r="E83" s="273"/>
      <c r="F83" s="274"/>
    </row>
    <row r="84" spans="1:6" ht="21.95" customHeight="1" x14ac:dyDescent="0.3">
      <c r="A84" s="272" t="s">
        <v>11</v>
      </c>
      <c r="B84" s="273"/>
      <c r="C84" s="273"/>
      <c r="D84" s="273"/>
      <c r="E84" s="273"/>
      <c r="F84" s="274"/>
    </row>
    <row r="85" spans="1:6" ht="21.95" customHeight="1" x14ac:dyDescent="0.3">
      <c r="A85" s="170" t="s">
        <v>9</v>
      </c>
      <c r="B85" s="170" t="s">
        <v>4</v>
      </c>
      <c r="C85" s="170" t="s">
        <v>5</v>
      </c>
      <c r="D85" s="170" t="s">
        <v>6</v>
      </c>
      <c r="E85" s="170" t="s">
        <v>7</v>
      </c>
      <c r="F85" s="170" t="s">
        <v>8</v>
      </c>
    </row>
    <row r="86" spans="1:6" ht="21.95" customHeight="1" x14ac:dyDescent="0.3">
      <c r="A86" s="177"/>
      <c r="B86" s="178"/>
      <c r="C86" s="178"/>
      <c r="D86" s="178"/>
      <c r="E86" s="178"/>
      <c r="F86" s="181"/>
    </row>
    <row r="87" spans="1:6" ht="21.95" customHeight="1" x14ac:dyDescent="0.3">
      <c r="A87" s="177"/>
      <c r="B87" s="178"/>
      <c r="C87" s="178"/>
      <c r="D87" s="178"/>
      <c r="E87" s="178"/>
      <c r="F87" s="181"/>
    </row>
    <row r="88" spans="1:6" ht="21.95" customHeight="1" x14ac:dyDescent="0.3">
      <c r="A88" s="177"/>
      <c r="B88" s="178"/>
      <c r="C88" s="178"/>
      <c r="D88" s="178"/>
      <c r="E88" s="178"/>
      <c r="F88" s="181"/>
    </row>
    <row r="89" spans="1:6" ht="21.95" customHeight="1" x14ac:dyDescent="0.3">
      <c r="A89" s="177"/>
      <c r="B89" s="178"/>
      <c r="C89" s="178"/>
      <c r="D89" s="178"/>
      <c r="E89" s="178"/>
      <c r="F89" s="181"/>
    </row>
    <row r="90" spans="1:6" ht="21.95" customHeight="1" x14ac:dyDescent="0.3">
      <c r="A90" s="177"/>
      <c r="B90" s="178"/>
      <c r="C90" s="178"/>
      <c r="D90" s="178"/>
      <c r="E90" s="178"/>
      <c r="F90" s="181"/>
    </row>
    <row r="91" spans="1:6" ht="21.95" customHeight="1" x14ac:dyDescent="0.3">
      <c r="A91" s="177"/>
      <c r="B91" s="178"/>
      <c r="C91" s="178"/>
      <c r="D91" s="178"/>
      <c r="E91" s="178"/>
      <c r="F91" s="181"/>
    </row>
    <row r="92" spans="1:6" ht="21.95" customHeight="1" x14ac:dyDescent="0.3">
      <c r="A92" s="177"/>
      <c r="B92" s="178"/>
      <c r="C92" s="178"/>
      <c r="D92" s="178"/>
      <c r="E92" s="178"/>
      <c r="F92" s="181"/>
    </row>
    <row r="93" spans="1:6" ht="21.95" customHeight="1" x14ac:dyDescent="0.3">
      <c r="A93" s="177"/>
      <c r="B93" s="178"/>
      <c r="C93" s="178"/>
      <c r="D93" s="178"/>
      <c r="E93" s="178"/>
      <c r="F93" s="181"/>
    </row>
    <row r="94" spans="1:6" ht="21.95" customHeight="1" x14ac:dyDescent="0.3">
      <c r="A94" s="177"/>
      <c r="B94" s="178"/>
      <c r="C94" s="178"/>
      <c r="D94" s="178"/>
      <c r="E94" s="178"/>
      <c r="F94" s="181"/>
    </row>
    <row r="95" spans="1:6" ht="21.95" customHeight="1" x14ac:dyDescent="0.3">
      <c r="A95" s="177"/>
      <c r="B95" s="178"/>
      <c r="C95" s="178"/>
      <c r="D95" s="178"/>
      <c r="E95" s="178"/>
      <c r="F95" s="181"/>
    </row>
    <row r="96" spans="1:6" ht="21.95" customHeight="1" x14ac:dyDescent="0.3">
      <c r="A96" s="177"/>
      <c r="B96" s="178"/>
      <c r="C96" s="178"/>
      <c r="D96" s="178"/>
      <c r="E96" s="178"/>
      <c r="F96" s="181"/>
    </row>
    <row r="97" spans="1:6" ht="21.95" customHeight="1" x14ac:dyDescent="0.3">
      <c r="A97" s="177"/>
      <c r="B97" s="178"/>
      <c r="C97" s="178"/>
      <c r="D97" s="178"/>
      <c r="E97" s="178"/>
      <c r="F97" s="181"/>
    </row>
    <row r="98" spans="1:6" ht="21.95" customHeight="1" x14ac:dyDescent="0.3">
      <c r="A98" s="177"/>
      <c r="B98" s="178"/>
      <c r="C98" s="178"/>
      <c r="D98" s="178"/>
      <c r="E98" s="178"/>
      <c r="F98" s="181"/>
    </row>
    <row r="99" spans="1:6" ht="21.95" customHeight="1" x14ac:dyDescent="0.3">
      <c r="A99" s="177"/>
      <c r="B99" s="178"/>
      <c r="C99" s="178"/>
      <c r="D99" s="178"/>
      <c r="E99" s="178"/>
      <c r="F99" s="181"/>
    </row>
    <row r="100" spans="1:6" ht="21.95" customHeight="1" x14ac:dyDescent="0.3">
      <c r="A100" s="177"/>
      <c r="B100" s="178"/>
      <c r="C100" s="178"/>
      <c r="D100" s="178"/>
      <c r="E100" s="178"/>
      <c r="F100" s="181"/>
    </row>
    <row r="101" spans="1:6" ht="21.95" customHeight="1" x14ac:dyDescent="0.3">
      <c r="A101" s="177"/>
      <c r="B101" s="178"/>
      <c r="C101" s="178"/>
      <c r="D101" s="178"/>
      <c r="E101" s="178"/>
      <c r="F101" s="181"/>
    </row>
    <row r="102" spans="1:6" ht="21.95" customHeight="1" x14ac:dyDescent="0.3">
      <c r="A102" s="177"/>
      <c r="B102" s="178"/>
      <c r="C102" s="178"/>
      <c r="D102" s="178"/>
      <c r="E102" s="178"/>
      <c r="F102" s="181"/>
    </row>
    <row r="103" spans="1:6" ht="21.95" customHeight="1" x14ac:dyDescent="0.3">
      <c r="A103" s="177"/>
      <c r="B103" s="178"/>
      <c r="C103" s="178"/>
      <c r="D103" s="178"/>
      <c r="E103" s="178"/>
      <c r="F103" s="181"/>
    </row>
    <row r="104" spans="1:6" ht="21.95" customHeight="1" x14ac:dyDescent="0.3">
      <c r="A104" s="177"/>
      <c r="B104" s="178"/>
      <c r="C104" s="178"/>
      <c r="D104" s="178"/>
      <c r="E104" s="178"/>
      <c r="F104" s="181"/>
    </row>
    <row r="105" spans="1:6" ht="21.95" customHeight="1" x14ac:dyDescent="0.3">
      <c r="A105" s="177"/>
      <c r="B105" s="178"/>
      <c r="C105" s="178"/>
      <c r="D105" s="178"/>
      <c r="E105" s="178"/>
      <c r="F105" s="181"/>
    </row>
    <row r="106" spans="1:6" ht="21.95" customHeight="1" x14ac:dyDescent="0.3">
      <c r="A106" s="177"/>
      <c r="B106" s="178"/>
      <c r="C106" s="178"/>
      <c r="D106" s="178"/>
      <c r="E106" s="178"/>
      <c r="F106" s="181"/>
    </row>
    <row r="107" spans="1:6" ht="21.95" customHeight="1" x14ac:dyDescent="0.3">
      <c r="A107" s="177"/>
      <c r="B107" s="178"/>
      <c r="C107" s="178"/>
      <c r="D107" s="178"/>
      <c r="E107" s="178"/>
      <c r="F107" s="181"/>
    </row>
    <row r="108" spans="1:6" ht="21.95" customHeight="1" x14ac:dyDescent="0.3">
      <c r="A108" s="177"/>
      <c r="B108" s="178"/>
      <c r="C108" s="178"/>
      <c r="D108" s="178"/>
      <c r="E108" s="178"/>
      <c r="F108" s="181"/>
    </row>
    <row r="109" spans="1:6" ht="21.95" customHeight="1" x14ac:dyDescent="0.3">
      <c r="A109" s="177"/>
      <c r="B109" s="178"/>
      <c r="C109" s="178"/>
      <c r="D109" s="178"/>
      <c r="E109" s="178"/>
      <c r="F109" s="181"/>
    </row>
    <row r="110" spans="1:6" ht="21.95" customHeight="1" x14ac:dyDescent="0.3">
      <c r="A110" s="177"/>
      <c r="B110" s="178"/>
      <c r="C110" s="178"/>
      <c r="D110" s="178"/>
      <c r="E110" s="178"/>
      <c r="F110" s="181"/>
    </row>
    <row r="111" spans="1:6" ht="21.95" customHeight="1" x14ac:dyDescent="0.3">
      <c r="A111" s="177"/>
      <c r="B111" s="178"/>
      <c r="C111" s="178"/>
      <c r="D111" s="178"/>
      <c r="E111" s="178"/>
      <c r="F111" s="181"/>
    </row>
    <row r="112" spans="1:6" ht="21.95" customHeight="1" x14ac:dyDescent="0.3">
      <c r="A112" s="177"/>
      <c r="B112" s="178"/>
      <c r="C112" s="178"/>
      <c r="D112" s="178"/>
      <c r="E112" s="178"/>
      <c r="F112" s="181"/>
    </row>
    <row r="113" spans="1:6" ht="21.95" customHeight="1" x14ac:dyDescent="0.3">
      <c r="A113" s="177"/>
      <c r="B113" s="178"/>
      <c r="C113" s="178"/>
      <c r="D113" s="178"/>
      <c r="E113" s="178"/>
      <c r="F113" s="181"/>
    </row>
    <row r="114" spans="1:6" ht="21.95" customHeight="1" x14ac:dyDescent="0.3">
      <c r="A114" s="177"/>
      <c r="B114" s="178"/>
      <c r="C114" s="178"/>
      <c r="D114" s="178"/>
      <c r="E114" s="178"/>
      <c r="F114" s="181"/>
    </row>
    <row r="115" spans="1:6" ht="21.95" customHeight="1" x14ac:dyDescent="0.3">
      <c r="A115" s="177"/>
      <c r="B115" s="178"/>
      <c r="C115" s="178"/>
      <c r="D115" s="178"/>
      <c r="E115" s="178"/>
      <c r="F115" s="181"/>
    </row>
    <row r="116" spans="1:6" ht="21.95" customHeight="1" x14ac:dyDescent="0.3">
      <c r="A116" s="177"/>
      <c r="B116" s="178"/>
      <c r="C116" s="178"/>
      <c r="D116" s="178"/>
      <c r="E116" s="178"/>
      <c r="F116" s="181"/>
    </row>
    <row r="117" spans="1:6" ht="21.95" customHeight="1" x14ac:dyDescent="0.3">
      <c r="A117" s="177"/>
      <c r="B117" s="178"/>
      <c r="C117" s="178"/>
      <c r="D117" s="178"/>
      <c r="E117" s="178"/>
      <c r="F117" s="181"/>
    </row>
    <row r="118" spans="1:6" ht="21.95" customHeight="1" x14ac:dyDescent="0.3">
      <c r="A118" s="177"/>
      <c r="B118" s="178"/>
      <c r="C118" s="178"/>
      <c r="D118" s="178"/>
      <c r="E118" s="178"/>
      <c r="F118" s="181"/>
    </row>
    <row r="119" spans="1:6" ht="21.95" customHeight="1" x14ac:dyDescent="0.3">
      <c r="A119" s="177"/>
      <c r="B119" s="178"/>
      <c r="C119" s="178"/>
      <c r="D119" s="178"/>
      <c r="E119" s="178"/>
      <c r="F119" s="181"/>
    </row>
    <row r="120" spans="1:6" ht="21.95" customHeight="1" x14ac:dyDescent="0.3">
      <c r="A120" s="177"/>
      <c r="B120" s="178"/>
      <c r="C120" s="178"/>
      <c r="D120" s="178"/>
      <c r="E120" s="178"/>
      <c r="F120" s="181"/>
    </row>
    <row r="122" spans="1:6" ht="12.75" customHeight="1" x14ac:dyDescent="0.3"/>
    <row r="123" spans="1:6" ht="12.75" customHeight="1" x14ac:dyDescent="0.3"/>
    <row r="124" spans="1:6" ht="15.75" x14ac:dyDescent="0.35">
      <c r="A124" s="63" t="s">
        <v>648</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oddFooter>&amp;L&amp;1#&amp;"Arial"&amp;6&amp;K737373Confidentiality: C1 - Public</oddFooter>
    <firstHeader>&amp;L&amp;"Trebuchet MS,Regular"
&amp;"Trebuchet MS,Bold"Annex 5&amp;"Trebuchet MS,Regular" – Schedule of Line Loss Factors</firstHeader>
    <firstFooter>&amp;L&amp;1#&amp;"Arial"&amp;6&amp;K737373Confidentiality: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
  <sheetViews>
    <sheetView zoomScale="85" zoomScaleNormal="85" zoomScaleSheetLayoutView="100" workbookViewId="0">
      <selection activeCell="D4" sqref="A4:D4"/>
    </sheetView>
  </sheetViews>
  <sheetFormatPr defaultColWidth="9.140625" defaultRowHeight="27.75" customHeight="1" x14ac:dyDescent="0.2"/>
  <cols>
    <col min="1" max="1" width="29.85546875" style="64" customWidth="1"/>
    <col min="2" max="2" width="48.5703125" style="64" customWidth="1"/>
    <col min="3" max="4" width="23.7109375" style="71" customWidth="1"/>
    <col min="5" max="5" width="15.5703125" style="64" customWidth="1"/>
    <col min="6" max="16384" width="9.140625" style="64"/>
  </cols>
  <sheetData>
    <row r="1" spans="1:7" ht="27.75" customHeight="1" x14ac:dyDescent="0.3">
      <c r="A1" s="75" t="s">
        <v>18</v>
      </c>
      <c r="B1" s="71"/>
      <c r="C1" s="64"/>
      <c r="E1" s="203"/>
      <c r="F1" s="67"/>
      <c r="G1" s="67"/>
    </row>
    <row r="2" spans="1:7" s="204" customFormat="1" ht="22.5" customHeight="1" x14ac:dyDescent="0.2">
      <c r="A2" s="239" t="str">
        <f>Overview!B4&amp; " - Effective from "&amp;Overview!D4&amp;" - "&amp;Overview!E4&amp;" Nodal/Zonal charges"</f>
        <v>Vattenfall Networks Limited - GSP M - Effective from 1 April 2023 - Final Nodal/Zonal charges</v>
      </c>
      <c r="B2" s="240"/>
      <c r="C2" s="240"/>
      <c r="D2" s="241"/>
    </row>
    <row r="3" spans="1:7" ht="60.75" customHeight="1" x14ac:dyDescent="0.2">
      <c r="A3" s="205" t="s">
        <v>270</v>
      </c>
      <c r="B3" s="205" t="s">
        <v>1</v>
      </c>
      <c r="C3" s="205" t="s">
        <v>257</v>
      </c>
      <c r="D3" s="205" t="s">
        <v>258</v>
      </c>
    </row>
    <row r="4" spans="1:7" ht="21.75" customHeight="1" x14ac:dyDescent="0.2">
      <c r="A4" s="206"/>
      <c r="B4" s="207"/>
      <c r="C4" s="208"/>
      <c r="D4" s="208"/>
    </row>
  </sheetData>
  <sheetProtection selectLockedCells="1" selectUnlockedCells="1"/>
  <mergeCells count="1">
    <mergeCell ref="A2:D2"/>
  </mergeCells>
  <phoneticPr fontId="4" type="noConversion"/>
  <hyperlinks>
    <hyperlink ref="A1" location="Overview!A1" display="Back to Overview" xr:uid="{00000000-0004-0000-08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&amp;L&amp;1#&amp;"Arial"&amp;6&amp;K737373Confidentiality: C1 - Public</oddFooter>
    <firstHeader>&amp;LUn-scaled [nodal /network group] costs</firstHeader>
    <firstFooter>&amp;L&amp;1#&amp;"Arial"&amp;6&amp;K737373Confidentiality: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FTMJ3MWSSXTF-1697588852-8116</_dlc_DocId>
    <_dlc_DocIdUrl xmlns="2a1259a8-9be4-4f50-8927-e6dd8ca9402d">
      <Url>https://vattenfall.sharepoint.com/sites/DNUVNLChargingandRegulation/_layouts/15/DocIdRedir.aspx?ID=FTMJ3MWSSXTF-1697588852-8116</Url>
      <Description>FTMJ3MWSSXTF-1697588852-8116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DF786C-A668-4860-88E4-B0F8DF18472B}">
  <ds:schemaRefs>
    <ds:schemaRef ds:uri="http://schemas.microsoft.com/office/2006/metadata/properties"/>
    <ds:schemaRef ds:uri="http://schemas.microsoft.com/office/infopath/2007/PartnerControls"/>
    <ds:schemaRef ds:uri="2a1259a8-9be4-4f50-8927-e6dd8ca9402d"/>
  </ds:schemaRefs>
</ds:datastoreItem>
</file>

<file path=customXml/itemProps2.xml><?xml version="1.0" encoding="utf-8"?>
<ds:datastoreItem xmlns:ds="http://schemas.openxmlformats.org/officeDocument/2006/customXml" ds:itemID="{17328A2E-AD95-434D-A758-2772E60E869F}">
  <ds:schemaRefs>
    <ds:schemaRef ds:uri="http://schemas.microsoft.com/sharepoint/v3/contenttype/forms"/>
  </ds:schemaRefs>
</ds:datastoreItem>
</file>

<file path=customXml/itemProps3.xml><?xml version="1.0" encoding="utf-8"?>
<ds:datastoreItem xmlns:ds="http://schemas.openxmlformats.org/officeDocument/2006/customXml" ds:itemID="{C5442CFA-6A64-4B71-93DF-88F3FE403278}">
  <ds:schemaRefs>
    <ds:schemaRef ds:uri="http://schemas.microsoft.com/sharepoint/events"/>
  </ds:schemaRefs>
</ds:datastoreItem>
</file>

<file path=customXml/itemProps4.xml><?xml version="1.0" encoding="utf-8"?>
<ds:datastoreItem xmlns:ds="http://schemas.openxmlformats.org/officeDocument/2006/customXml" ds:itemID="{E940C2B0-2525-45AC-9869-54097B09B4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17</vt:i4>
      </vt:variant>
    </vt:vector>
  </ap:HeadingPairs>
  <ap:TitlesOfParts>
    <vt:vector baseType="lpstr" size="31">
      <vt:lpstr>Overview</vt:lpstr>
      <vt:lpstr>Annex 1 LV, HV and UMS charges</vt:lpstr>
      <vt:lpstr>Annex 2 EHV charges</vt:lpstr>
      <vt:lpstr>Annex 2a Import</vt:lpstr>
      <vt:lpstr>Annex 2b Export</vt:lpstr>
      <vt:lpstr>Annex 3 Preserved charges</vt:lpstr>
      <vt:lpstr>Annex 4 LDNO charges</vt:lpstr>
      <vt:lpstr>Annex 5 LLFs</vt:lpstr>
      <vt:lpstr>Nodal prices</vt:lpstr>
      <vt:lpstr>Annex 6 New or Amended EHV</vt:lpstr>
      <vt:lpstr>Annex 7 Pass-Through Costs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2022-01-31T15:24:50.0000000Z</dcterms:created>
  <dcterms:modified xsi:type="dcterms:W3CDTF">2023-02-17T16:26:48.0000000Z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2022-01-31T15:25:07Z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3b9fd775-4525-42ed-a0f0-1df2c47974ef</vt:lpwstr>
  </property>
  <property fmtid="{D5CDD505-2E9C-101B-9397-08002B2CF9AE}" pid="8" name="MSIP_Label_e4aaaee5-c84d-4c37-ab3c-99d07fb6d639_ContentBits">
    <vt:lpwstr>2</vt:lpwstr>
  </property>
  <property fmtid="{D5CDD505-2E9C-101B-9397-08002B2CF9AE}" pid="9" name="MSIP_Label_6431d30e-c018-4f72-ad4c-e56e9d03b1f0_ActionId">
    <vt:lpwstr>bdaa378a-1837-482a-951a-c6143bc2ce55</vt:lpwstr>
  </property>
  <property fmtid="{D5CDD505-2E9C-101B-9397-08002B2CF9AE}" pid="10" name="MSIP_Label_6431d30e-c018-4f72-ad4c-e56e9d03b1f0_Enabled">
    <vt:lpwstr>true</vt:lpwstr>
  </property>
  <property fmtid="{D5CDD505-2E9C-101B-9397-08002B2CF9AE}" pid="11" name="ContentTypeId">
    <vt:lpwstr>0x010100003905460F8E0249906A9AB584A3217E</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Method">
    <vt:lpwstr>Standard</vt:lpwstr>
  </property>
  <property fmtid="{D5CDD505-2E9C-101B-9397-08002B2CF9AE}" pid="14" name="DLPManualFileClassification">
    <vt:lpwstr>{0F742C78-7CA1-4A83-96D0-F7EDA8C31D24}</vt:lpwstr>
  </property>
  <property fmtid="{D5CDD505-2E9C-101B-9397-08002B2CF9AE}" pid="15" name="DLPManualFileClassificationLastModifiedBy">
    <vt:lpwstr>AD03\kara.burke</vt:lpwstr>
  </property>
  <property fmtid="{D5CDD505-2E9C-101B-9397-08002B2CF9AE}" pid="16" name="MSIP_Label_6431d30e-c018-4f72-ad4c-e56e9d03b1f0_SetDate">
    <vt:lpwstr>2021-12-31T13:08:08Z</vt:lpwstr>
  </property>
  <property fmtid="{D5CDD505-2E9C-101B-9397-08002B2CF9AE}" pid="17" name="MSIP_Label_6431d30e-c018-4f72-ad4c-e56e9d03b1f0_Name">
    <vt:lpwstr>6431d30e-c018-4f72-ad4c-e56e9d03b1f0</vt:lpwstr>
  </property>
  <property fmtid="{D5CDD505-2E9C-101B-9397-08002B2CF9AE}" pid="18" name="_dlc_DocIdItemGuid">
    <vt:lpwstr>2a9c71d3-9679-4ed0-a20d-3f9a7c30e026</vt:lpwstr>
  </property>
  <property fmtid="{D5CDD505-2E9C-101B-9397-08002B2CF9AE}" pid="19" name="DLPManualFileClassificationLastModificationDate">
    <vt:lpwstr>1541670830</vt:lpwstr>
  </property>
  <property fmtid="{D5CDD505-2E9C-101B-9397-08002B2CF9AE}" pid="20" name="MSIP_Label_6431d30e-c018-4f72-ad4c-e56e9d03b1f0_ContentBits">
    <vt:lpwstr>2</vt:lpwstr>
  </property>
  <property fmtid="{D5CDD505-2E9C-101B-9397-08002B2CF9AE}" pid="21" name="DLPManualFileClassificationVersion">
    <vt:lpwstr>11.0.400.15</vt:lpwstr>
  </property>
</Properties>
</file>