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75" documentId="11_0B6B17FE16822F1A45904A9BBF6F1C9A28DB5B7C" xr6:coauthVersionLast="47" xr6:coauthVersionMax="47" xr10:uidLastSave="{9FA7C29E-097B-4F59-843F-50865E89FAE1}"/>
  <bookViews>
    <workbookView xWindow="30330" yWindow="2535" windowWidth="21600" windowHeight="11385" tabRatio="862" firstSheet="9"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charges'!$A$9:$O$11</definedName>
    <definedName name="_xlnm._FilterDatabase" localSheetId="6" hidden="1">'Annex 4 LDNO charges'!$A$11:$J$201</definedName>
    <definedName name="_xlnm._FilterDatabase" localSheetId="9" hidden="1">'Annex 7 Pass-Through Costs'!$A$4:$F$165</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EHV charges'!$A$2:$O$11</definedName>
    <definedName name="_xlnm.Print_Area" localSheetId="3">'Annex 2a Import'!$A$2:$H$6</definedName>
    <definedName name="_xlnm.Print_Area" localSheetId="4">'Annex 2b Export'!$A$2:$H$6</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EHV'!$A$2:$P$28</definedName>
    <definedName name="_xlnm.Print_Area" localSheetId="9">'Annex 7 Pass-Through Costs'!$A$2:$F$165</definedName>
    <definedName name="_xlnm.Print_Area" localSheetId="10">'Nodal prices'!$A$2:$D$4</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EHV charges'!$A$2:$I$11</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3" i="6" l="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5" i="24"/>
  <c r="A5" i="14" l="1" a="1"/>
  <c r="A5" i="14" s="1"/>
  <c r="A6" i="14" s="1" a="1"/>
  <c r="A6" i="14" s="1"/>
  <c r="A5" i="13" a="1"/>
  <c r="A5" i="13" s="1"/>
  <c r="A6" i="13" s="1" a="1"/>
  <c r="A6" i="13" s="1"/>
  <c r="B6" i="14" l="1"/>
  <c r="F6" i="14"/>
  <c r="C6" i="14"/>
  <c r="G6" i="14"/>
  <c r="D6" i="14"/>
  <c r="H6" i="14"/>
  <c r="E6" i="14"/>
  <c r="A2" i="26" l="1"/>
  <c r="A2" i="24" l="1"/>
  <c r="I9" i="15" l="1"/>
  <c r="H9" i="15"/>
  <c r="G9" i="15"/>
  <c r="F9" i="15"/>
  <c r="E9" i="15"/>
  <c r="D9" i="15"/>
  <c r="C9" i="15"/>
  <c r="E12" i="15" l="1"/>
  <c r="D12" i="15"/>
  <c r="C12" i="15"/>
  <c r="B13" i="1" l="1"/>
  <c r="I14" i="15" l="1"/>
  <c r="H14" i="15"/>
  <c r="B2" i="15" l="1"/>
  <c r="A2" i="7"/>
  <c r="A17" i="8"/>
  <c r="A4" i="8"/>
  <c r="A2" i="5"/>
  <c r="A2" i="4" l="1"/>
  <c r="A2" i="14"/>
  <c r="A2" i="13"/>
  <c r="A2" i="12" l="1"/>
  <c r="D5" i="13" l="1"/>
  <c r="H5" i="13"/>
  <c r="H6" i="13"/>
  <c r="G6" i="13"/>
  <c r="B5" i="13"/>
  <c r="E6" i="13"/>
  <c r="E5" i="13"/>
  <c r="F6" i="13"/>
  <c r="B6" i="13"/>
  <c r="F5" i="13"/>
  <c r="C6" i="13"/>
  <c r="C5" i="13"/>
  <c r="D6" i="13"/>
  <c r="G5" i="13"/>
  <c r="A2" i="2"/>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G5" i="14"/>
  <c r="D5" i="14" l="1"/>
  <c r="F5" i="14"/>
  <c r="B5" i="14"/>
  <c r="E5" i="14"/>
  <c r="H5" i="14"/>
  <c r="C5" i="14"/>
  <c r="R13" i="15" l="1"/>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<sst xmlns="http://schemas.openxmlformats.org/spreadsheetml/2006/main" count="2548" uniqueCount="789">
  <si>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</si>
  <si>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</si>
  <si>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</si>
  <si>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</si>
  <si>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</si>
  <si>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</si>
  <si>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</si>
  <si>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</si>
  <si>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</si>
  <si>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</si>
  <si>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</si>
  <si>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</si>
  <si>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</si>
  <si>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</si>
  <si>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</si>
  <si>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</si>
  <si>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</si>
  <si>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</si>
  <si>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</si>
  <si>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</si>
  <si>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</si>
  <si>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</si>
  <si>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</si>
  <si>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</si>
  <si>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</si>
  <si>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</si>
  <si>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</si>
  <si>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</si>
  <si>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</si>
  <si>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</si>
  <si>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</si>
  <si>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</si>
  <si>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</si>
  <si>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</si>
  <si>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</si>
  <si>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</si>
  <si>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</si>
  <si>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</si>
  <si>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</si>
  <si>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</si>
  <si>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</si>
  <si>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</si>
  <si>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</si>
  <si>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</si>
  <si>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</si>
  <si>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</si>
  <si>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</si>
  <si>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</si>
  <si>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</si>
  <si>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</si>
  <si>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</si>
  <si>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</si>
  <si>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</si>
  <si>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</si>
  <si>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</si>
  <si>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</si>
  <si>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</si>
  <si>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</si>
  <si>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</si>
  <si>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</si>
  <si>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</si>
  <si>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</si>
  <si>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</si>
  <si>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</si>
  <si>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</si>
  <si>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</si>
  <si>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</si>
  <si>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</si>
  <si>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</si>
  <si>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</si>
  <si>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</si>
  <si>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</si>
  <si>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</si>
  <si>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</si>
  <si>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</si>
  <si>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</si>
  <si>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</si>
  <si>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</si>
  <si>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</si>
  <si>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</si>
  <si>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</si>
  <si>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</si>
  <si>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</si>
  <si>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</si>
  <si>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</si>
  <si>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</si>
  <si>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</si>
  <si>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</si>
  <si>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</si>
  <si>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</si>
  <si>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</si>
  <si>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</si>
  <si>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</si>
  <si>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</si>
  <si>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</si>
  <si>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</si>
  <si>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</si>
  <si>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</si>
  <si>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</si>
  <si>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</si>
  <si>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</si>
  <si>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</si>
  <si>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</si>
  <si>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</si>
  <si>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</si>
  <si>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</si>
  <si>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</si>
  <si>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</si>
  <si>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</si>
  <si>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</si>
  <si>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</si>
  <si>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</si>
  <si>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</si>
  <si>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</si>
  <si>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</si>
  <si>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</si>
  <si>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</si>
  <si>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</si>
  <si>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</si>
  <si>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</si>
  <si>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</si>
  <si>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</si>
  <si>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</si>
  <si>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</si>
  <si>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</si>
  <si>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</si>
  <si>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</si>
  <si>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</si>
  <si>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</si>
  <si>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</si>
  <si>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</si>
  <si>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</si>
  <si>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</si>
  <si>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</si>
  <si>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</si>
  <si>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</si>
  <si>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</si>
  <si>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</si>
  <si>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</si>
  <si>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</si>
  <si>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</si>
  <si>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</si>
  <si>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</si>
  <si>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</si>
  <si>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</si>
  <si>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</si>
  <si>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</si>
  <si>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</si>
  <si>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</si>
  <si>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</si>
  <si>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</si>
  <si>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</si>
  <si>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</si>
  <si>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</si>
  <si>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</si>
  <si>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</si>
  <si>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</si>
  <si>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</si>
  <si>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</si>
  <si>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</si>
  <si>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</si>
  <si>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</si>
  <si>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</si>
  <si>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</si>
  <si>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</si>
  <si>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</si>
  <si>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</si>
  <si>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</si>
  <si>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</si>
  <si>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</si>
  <si>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</si>
  <si>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</si>
  <si>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</si>
  <si>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</si>
  <si>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</si>
  <si>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</si>
  <si>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</si>
  <si>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</si>
  <si>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</si>
  <si>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</si>
  <si>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</si>
  <si>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</si>
  <si>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</si>
  <si>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</si>
  <si>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</si>
  <si>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</si>
  <si>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</si>
  <si>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</si>
  <si>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</si>
  <si>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</si>
  <si>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</si>
  <si>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</si>
  <si>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</si>
  <si>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</si>
  <si>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</si>
  <si>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</si>
  <si>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</si>
  <si>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</si>
  <si>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</si>
  <si>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</si>
  <si>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</si>
  <si>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</si>
  <si>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</si>
  <si>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</si>
  <si>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</si>
  <si>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</si>
  <si>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</si>
  <si>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</si>
  <si>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</si>
  <si>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</si>
  <si>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</si>
  <si>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</si>
  <si>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</si>
  <si>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</si>
  <si>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</si>
  <si>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</si>
  <si>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</si>
  <si>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</si>
  <si>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</si>
  <si>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</si>
  <si>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</si>
  <si>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</si>
  <si>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</si>
  <si>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</si>
  <si>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</si>
  <si>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</si>
  <si>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</si>
  <si>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</si>
  <si>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</si>
  <si>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</si>
  <si>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</si>
  <si>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</si>
  <si>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</si>
  <si>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</si>
  <si>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</si>
  <si>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</si>
  <si>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</si>
  <si>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</si>
  <si>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</si>
  <si>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</si>
  <si>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</si>
  <si>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</si>
  <si>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</si>
  <si>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</si>
  <si>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</si>
  <si>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</si>
  <si>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</si>
  <si>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</si>
  <si>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</si>
  <si>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</si>
  <si>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</si>
  <si>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</si>
  <si>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</si>
  <si>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</si>
  <si>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</si>
  <si>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</si>
  <si>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</si>
  <si>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</si>
  <si>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</si>
  <si>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</si>
  <si>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</si>
  <si>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</si>
  <si>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</si>
  <si>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</si>
  <si>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</si>
  <si>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</si>
  <si>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</si>
  <si>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</si>
  <si>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</si>
  <si>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</si>
  <si>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</si>
  <si>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</si>
  <si>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</si>
  <si>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</si>
  <si>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</si>
  <si>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</si>
  <si>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</si>
  <si>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</si>
  <si>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</si>
  <si>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</si>
  <si>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</si>
  <si>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</si>
  <si>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</si>
  <si>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</si>
  <si>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</si>
  <si>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</si>
  <si>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</si>
  <si>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</si>
  <si>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</si>
  <si>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</si>
  <si>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</si>
  <si>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</si>
  <si>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</si>
  <si>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</si>
  <si>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</si>
  <si>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</si>
  <si>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</si>
  <si>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</si>
  <si>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</si>
  <si>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</si>
  <si>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</si>
  <si>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</si>
  <si>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</si>
  <si>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</si>
  <si>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</si>
  <si>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</si>
  <si>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</si>
  <si>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</si>
  <si>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</si>
  <si>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</si>
  <si>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</si>
  <si>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</si>
  <si>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</si>
  <si>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</si>
  <si>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</si>
  <si>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</si>
  <si>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</si>
  <si>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</si>
  <si>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</si>
  <si>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</si>
  <si>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</si>
  <si>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</si>
  <si>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</si>
  <si>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</si>
  <si>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</si>
  <si>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</si>
  <si>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</si>
  <si>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</si>
  <si>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</si>
  <si>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</si>
  <si>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</si>
  <si>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</si>
  <si>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</si>
  <si>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</si>
  <si>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</si>
  <si>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</si>
  <si>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</si>
  <si>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</si>
  <si>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</si>
  <si>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</si>
  <si>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</si>
  <si>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</si>
  <si>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</si>
  <si>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</si>
  <si>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</si>
  <si>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</si>
  <si>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</si>
  <si>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</si>
  <si>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</si>
  <si>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</si>
  <si>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</si>
  <si>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</si>
  <si>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</si>
  <si>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</si>
  <si>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</si>
  <si>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</si>
  <si>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</si>
  <si>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</si>
  <si>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</si>
  <si>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</si>
  <si>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</si>
  <si>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</si>
  <si>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</si>
  <si>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</si>
  <si>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</si>
  <si>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</si>
  <si>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</si>
  <si>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</si>
  <si>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</si>
  <si>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</si>
  <si>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</si>
  <si>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</si>
  <si>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</si>
  <si>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</si>
  <si>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</si>
  <si>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</si>
  <si>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</si>
  <si>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</si>
  <si>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</si>
  <si>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</si>
  <si>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</si>
  <si>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</si>
  <si>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</si>
  <si>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</si>
  <si>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</si>
  <si>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</si>
  <si>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</si>
  <si>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</si>
  <si>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</si>
  <si>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</si>
  <si>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</si>
  <si>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</si>
  <si>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</si>
  <si>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</si>
  <si>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</si>
  <si>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</si>
  <si>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</si>
  <si>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</si>
  <si>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</si>
  <si>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</si>
  <si>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</si>
  <si>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</si>
  <si>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</si>
  <si>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</si>
  <si>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</si>
  <si>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</si>
  <si>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</si>
  <si>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</si>
  <si>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</si>
  <si>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</si>
  <si>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</si>
  <si>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</si>
  <si>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</si>
  <si>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</si>
  <si>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</si>
  <si>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</si>
  <si>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</si>
  <si>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</si>
  <si>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</si>
  <si>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</si>
  <si>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</si>
  <si>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</si>
  <si>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</si>
  <si>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</si>
  <si>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</si>
  <si>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</si>
  <si>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</si>
  <si>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</si>
  <si>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</si>
  <si>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</si>
  <si>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</si>
  <si>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</si>
  <si>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</si>
  <si>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</si>
  <si>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</si>
  <si>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</si>
  <si>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</si>
  <si>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</si>
  <si>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</si>
  <si>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</si>
  <si>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</si>
  <si>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</si>
  <si>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</si>
  <si>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</si>
  <si>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</si>
  <si>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</si>
  <si>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</si>
  <si>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</si>
  <si>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</si>
  <si>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</si>
  <si>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</si>
  <si>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</si>
  <si>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</si>
  <si>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</si>
  <si>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</si>
  <si>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</si>
  <si>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</si>
  <si>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</si>
  <si>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</si>
  <si>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</si>
  <si>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</si>
  <si>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</si>
  <si>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</si>
  <si>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</si>
  <si>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</si>
  <si>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</si>
  <si>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</si>
  <si>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</si>
  <si>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</si>
  <si>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</si>
  <si>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</si>
  <si>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</si>
  <si>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</si>
  <si>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</si>
  <si>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</si>
  <si>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</si>
  <si>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</si>
  <si>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</si>
  <si>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</si>
  <si>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</si>
  <si>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</si>
  <si>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</si>
  <si>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</si>
  <si>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</si>
  <si>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</si>
  <si>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</si>
  <si>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</si>
  <si>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</si>
  <si>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</si>
  <si>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</si>
  <si>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</si>
  <si>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</si>
  <si>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</si>
  <si>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</si>
  <si>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</si>
  <si>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</si>
  <si>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</si>
  <si>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</si>
  <si>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</si>
  <si>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</si>
  <si>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</si>
  <si>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</si>
  <si>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</si>
  <si>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</si>
  <si>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</si>
  <si>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</si>
  <si>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</si>
  <si>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</si>
  <si>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</si>
  <si>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</si>
  <si>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</si>
  <si>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</si>
  <si>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</si>
  <si>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</si>
  <si>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</si>
  <si>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</si>
  <si>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</si>
  <si>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</si>
  <si>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</si>
  <si>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</si>
  <si>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</si>
  <si>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</si>
  <si>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</si>
  <si>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</si>
  <si>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</si>
  <si>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</si>
  <si>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</si>
  <si>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</si>
  <si>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</si>
  <si>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</si>
  <si>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</si>
  <si>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</si>
  <si>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</si>
  <si>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</si>
  <si>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</si>
  <si>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</si>
  <si>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</si>
  <si>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</si>
  <si>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</si>
  <si>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</si>
  <si>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</si>
  <si>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</si>
  <si>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</si>
  <si>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</si>
  <si>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</si>
  <si>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</si>
  <si>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</si>
  <si>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</si>
  <si>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</si>
  <si>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</si>
  <si>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</si>
  <si>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</si>
  <si>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</si>
  <si>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</si>
  <si>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</si>
  <si>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</si>
  <si>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</si>
  <si>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</si>
  <si>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</si>
  <si>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</si>
  <si>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</si>
  <si>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</si>
  <si>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</si>
  <si>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</si>
  <si>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</si>
  <si>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</si>
  <si>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</si>
  <si>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</si>
  <si>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</si>
  <si>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</si>
  <si>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</si>
  <si>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</si>
  <si>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</si>
  <si>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</si>
  <si>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</si>
  <si>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</si>
  <si>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</si>
  <si>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</si>
  <si>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</si>
  <si>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</si>
  <si>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</si>
  <si>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</si>
  <si>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</si>
  <si>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</si>
  <si>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</si>
  <si>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</si>
  <si>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</si>
  <si>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</si>
  <si>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</si>
  <si>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</si>
  <si>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</si>
  <si>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</si>
  <si>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</si>
  <si>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</si>
  <si>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</si>
  <si>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</si>
  <si>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</si>
  <si>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</si>
  <si>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</si>
  <si>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</si>
  <si>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</si>
  <si>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</si>
  <si>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</si>
  <si>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</si>
  <si>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</si>
  <si>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</si>
  <si>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</si>
  <si>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</si>
  <si>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</si>
  <si>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</si>
  <si>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</si>
  <si>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</si>
  <si>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</si>
  <si>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</si>
  <si>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</si>
  <si>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</si>
  <si>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</si>
  <si>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</si>
  <si>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</si>
  <si>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</si>
  <si>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</si>
  <si>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</si>
  <si>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</si>
  <si>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</si>
  <si>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</si>
  <si>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</si>
  <si>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</si>
  <si>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</si>
  <si>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</si>
  <si>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</si>
  <si>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</si>
  <si>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</si>
  <si>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</si>
  <si>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</si>
  <si>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</si>
  <si>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</si>
  <si>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</si>
  <si>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</si>
  <si>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</si>
  <si>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</si>
  <si>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</si>
  <si>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</si>
  <si>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</si>
  <si>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</si>
  <si>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</si>
  <si>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</si>
  <si>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</si>
  <si>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</si>
  <si>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</si>
  <si>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</si>
  <si>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</si>
  <si>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</si>
  <si>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</si>
  <si>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</si>
  <si>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</si>
  <si>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</si>
  <si>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</si>
  <si>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</si>
  <si>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</si>
  <si>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</si>
  <si>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</si>
  <si>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</si>
  <si>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</si>
  <si>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16:00 - 19:00</t>
  </si>
  <si>
    <t>07:00 - 16:00
19:00 - 23:00</t>
  </si>
  <si>
    <t>00:00 - 07:00
23:00 - 24:00</t>
  </si>
  <si>
    <t>00:00 - 24:00</t>
  </si>
  <si>
    <t>Monday to Friday 
(Including Bank Holidays)
March to October Inclusive</t>
  </si>
  <si>
    <t>07:00 - 23:00</t>
  </si>
  <si>
    <t>2022/23</t>
  </si>
  <si>
    <t>1 April 2022</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</si>
  <si>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</si>
  <si>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</si>
  <si>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</si>
  <si>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</si>
  <si>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</si>
  <si>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</si>
  <si>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</si>
  <si>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</si>
  <si>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</si>
  <si>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</si>
  <si>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</si>
  <si>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</si>
  <si>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</si>
  <si>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</si>
  <si>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</si>
  <si>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r>
      <t>Contains the underlying nodal</t>
    </r>
    <r>
      <rPr>
        <sz val="11"/>
        <rFont val="Arial"/>
        <family val="2"/>
      </rPr>
      <t xml:space="preserve"> costs used to calculate the current EDCM charges. </t>
    </r>
  </si>
  <si>
    <t>Residual Charge per Fixed Charge (p/day)</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</si>
  <si>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</si>
  <si>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</si>
  <si>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Preserved NHH Tariffs/Additional LLFC classes</t>
  </si>
  <si>
    <t>Vattenfall Networks Limited has no Preserved HH Tariffs/Additional LLFC classes</t>
  </si>
  <si>
    <t>This form is intentionally left blank</t>
  </si>
  <si>
    <t>Vattenfall Networks Limited - GSP J</t>
  </si>
  <si>
    <t>J01 , J61 , J31</t>
  </si>
  <si>
    <t>J03 , J63 , J33</t>
  </si>
  <si>
    <t>J04 , J64 , J34</t>
  </si>
  <si>
    <t>J06 , J66 , J36</t>
  </si>
  <si>
    <t>J26 , J86 , J56</t>
  </si>
  <si>
    <t>J85 , J55</t>
  </si>
  <si>
    <t>J84 , J54</t>
  </si>
  <si>
    <t>J11 , J71 , J41</t>
  </si>
  <si>
    <t>JL1 , JE1 , JH1</t>
  </si>
  <si>
    <t/>
  </si>
  <si>
    <t>J01</t>
  </si>
  <si>
    <t>J03</t>
  </si>
  <si>
    <t>J04</t>
  </si>
  <si>
    <t>11J</t>
  </si>
  <si>
    <t>12J</t>
  </si>
  <si>
    <t>13J</t>
  </si>
  <si>
    <t>14J</t>
  </si>
  <si>
    <t>J06</t>
  </si>
  <si>
    <t>J26</t>
  </si>
  <si>
    <t>21J</t>
  </si>
  <si>
    <t>22J</t>
  </si>
  <si>
    <t>23J</t>
  </si>
  <si>
    <t>24J</t>
  </si>
  <si>
    <t>J11</t>
  </si>
  <si>
    <t>JL1</t>
  </si>
  <si>
    <t>JL3</t>
  </si>
  <si>
    <t>J61</t>
  </si>
  <si>
    <t>J63</t>
  </si>
  <si>
    <t>J64</t>
  </si>
  <si>
    <t>61J</t>
  </si>
  <si>
    <t>62J</t>
  </si>
  <si>
    <t>63J</t>
  </si>
  <si>
    <t>64J</t>
  </si>
  <si>
    <t>J66</t>
  </si>
  <si>
    <t>J86</t>
  </si>
  <si>
    <t>71J</t>
  </si>
  <si>
    <t>72J</t>
  </si>
  <si>
    <t>73J</t>
  </si>
  <si>
    <t>74J</t>
  </si>
  <si>
    <t>J85</t>
  </si>
  <si>
    <t>Y1J</t>
  </si>
  <si>
    <t>Y2J</t>
  </si>
  <si>
    <t>Y3J</t>
  </si>
  <si>
    <t>Y4J</t>
  </si>
  <si>
    <t>J84</t>
  </si>
  <si>
    <t>81J</t>
  </si>
  <si>
    <t>82J</t>
  </si>
  <si>
    <t>83J</t>
  </si>
  <si>
    <t>84J</t>
  </si>
  <si>
    <t>J71</t>
  </si>
  <si>
    <t>JH1</t>
  </si>
  <si>
    <t>JH3</t>
  </si>
  <si>
    <t>JH5</t>
  </si>
  <si>
    <t>J31</t>
  </si>
  <si>
    <t>J33</t>
  </si>
  <si>
    <t>J34</t>
  </si>
  <si>
    <t>J36</t>
  </si>
  <si>
    <t>J56</t>
  </si>
  <si>
    <t>J55</t>
  </si>
  <si>
    <t>J54</t>
  </si>
  <si>
    <t>J41</t>
  </si>
  <si>
    <t>JE1</t>
  </si>
  <si>
    <t>JE3</t>
  </si>
  <si>
    <t>JE8</t>
  </si>
  <si>
    <t>Final</t>
  </si>
  <si>
    <t>JL3 , JE3 , JH3</t>
  </si>
  <si>
    <t>JE5 , JH5</t>
  </si>
  <si>
    <t>JE8 , JH8</t>
  </si>
  <si>
    <t xml:space="preserve">11J , 61J </t>
  </si>
  <si>
    <t xml:space="preserve">12J , 62J </t>
  </si>
  <si>
    <t xml:space="preserve">13J , 63J </t>
  </si>
  <si>
    <t xml:space="preserve">14J , 64J </t>
  </si>
  <si>
    <t xml:space="preserve">21J , 71J </t>
  </si>
  <si>
    <t xml:space="preserve">22J , 72J </t>
  </si>
  <si>
    <t xml:space="preserve">23J , 73J </t>
  </si>
  <si>
    <t xml:space="preserve">24J , 74J </t>
  </si>
  <si>
    <t xml:space="preserve">Y1J </t>
  </si>
  <si>
    <t xml:space="preserve">Y2J </t>
  </si>
  <si>
    <t xml:space="preserve">Y3J </t>
  </si>
  <si>
    <t xml:space="preserve">Y4J </t>
  </si>
  <si>
    <t xml:space="preserve">81J </t>
  </si>
  <si>
    <t xml:space="preserve">82J </t>
  </si>
  <si>
    <t xml:space="preserve">83J </t>
  </si>
  <si>
    <t xml:space="preserve">84J </t>
  </si>
  <si>
    <t>J02 , J62 , J32 , J08 , J68 , J38</t>
  </si>
  <si>
    <t>J07 , J67 , J37, J09 , J69 , J39, J05 , J65 , J35</t>
  </si>
  <si>
    <t>J12 , J72 , J42, J13 , J73 , J43, J14 , J74 , J44, J15 , J75 , J45</t>
  </si>
  <si>
    <t>JL4 , JH4 , JE4</t>
  </si>
  <si>
    <t>JH6 , JE6</t>
  </si>
  <si>
    <t>JH7 , JE7</t>
  </si>
  <si>
    <t>JH8</t>
  </si>
  <si>
    <t>JE5</t>
  </si>
  <si>
    <t>J01 , J03 , J04 , 11J , 12J , 13J , 14J , J06 , J26 , 21J , 22J , 23J , 24J , J11 , J86 , 71J , 72J , 73J , 74J , J61 , J63 , J64 , 61J , 62J , J31 , J36 , J56 , 63J , 64J , J66 , J41 , J33 , J34 , J71, JL1,  JL3,  JH1, JH3, JE3, JE1</t>
  </si>
  <si>
    <t>J85 , Y1J , Y2J , Y3J , Y4J , J55 , JH5, JE5</t>
  </si>
  <si>
    <t>J84 , 81J , 82J , 83J , 84J , J54 , JH8 , JE8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</si>
</sst>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_ ;\-#,##0\ "/>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sz val="10"/>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3">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34" fillId="0" borderId="0" applyFont="0" applyFill="0" applyBorder="0" applyAlignment="0" applyProtection="0"/>
    <xf numFmtId="43" fontId="7" fillId="0" borderId="0" applyFont="0" applyFill="0" applyBorder="0" applyAlignment="0" applyProtection="0"/>
    <xf numFmtId="0" fontId="1" fillId="0" borderId="0"/>
    <xf numFmtId="43" fontId="7" fillId="0" borderId="0" applyFont="0" applyFill="0" applyBorder="0" applyAlignment="0" applyProtection="0"/>
  </cellStyleXfs>
  <cellXfs count="31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Border="1" applyAlignment="1">
      <alignment wrapText="1"/>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22"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4" borderId="1" xfId="0" applyFont="1" applyFill="1" applyBorder="1" applyAlignment="1">
      <alignment vertical="center" wrapText="1"/>
    </xf>
    <xf numFmtId="0" fontId="22" fillId="0" borderId="1" xfId="0" quotePrefix="1" applyNumberFormat="1" applyFont="1" applyFill="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8" fillId="0" borderId="6" xfId="0" applyFont="1" applyBorder="1" applyAlignment="1">
      <alignment horizontal="left" vertical="center" wrapText="1" indent="1"/>
    </xf>
    <xf numFmtId="43" fontId="16" fillId="8" borderId="1" xfId="19" applyFont="1" applyFill="1" applyBorder="1" applyAlignment="1" applyProtection="1">
      <alignment horizontal="center" vertical="center"/>
      <protection locked="0"/>
    </xf>
    <xf numFmtId="0" fontId="30" fillId="17" borderId="0" xfId="15" quotePrefix="1" applyFill="1" applyBorder="1" applyAlignment="1" applyProtection="1">
      <alignment vertical="center" wrapText="1"/>
    </xf>
    <xf numFmtId="0" fontId="0" fillId="17" borderId="0" xfId="0" applyFill="1" applyBorder="1" applyAlignment="1">
      <alignment horizontal="center" vertical="center"/>
    </xf>
    <xf numFmtId="181" fontId="16" fillId="8" borderId="1" xfId="19" applyNumberFormat="1" applyFont="1" applyFill="1" applyBorder="1" applyAlignment="1" applyProtection="1">
      <alignment horizontal="center" vertical="center"/>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49" fontId="22" fillId="0" borderId="1" xfId="0" quotePrefix="1"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22" fillId="0" borderId="1" xfId="0" applyFont="1" applyBorder="1" applyAlignment="1" applyProtection="1">
      <alignment horizontal="center" vertical="center"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49" fontId="22" fillId="0" borderId="1" xfId="0" quotePrefix="1" applyNumberFormat="1" applyFont="1" applyFill="1" applyBorder="1" applyAlignment="1" applyProtection="1">
      <alignment horizontal="center" vertical="center" wrapText="1"/>
      <protection locked="0"/>
    </xf>
    <xf numFmtId="0" fontId="8" fillId="11" borderId="1" xfId="0" applyFont="1" applyFill="1" applyBorder="1" applyAlignment="1" applyProtection="1">
      <alignment vertical="center" wrapText="1"/>
    </xf>
    <xf numFmtId="0" fontId="8" fillId="7" borderId="1" xfId="0" applyFont="1" applyFill="1" applyBorder="1" applyAlignment="1" applyProtection="1">
      <alignment vertical="center" wrapText="1"/>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0" fontId="0" fillId="2" borderId="0" xfId="0" applyFill="1" applyAlignment="1">
      <alignment vertical="center"/>
    </xf>
    <xf numFmtId="0" fontId="8" fillId="7" borderId="1" xfId="0" applyFont="1" applyFill="1" applyBorder="1" applyAlignment="1" applyProtection="1">
      <alignment vertical="center" wrapText="1"/>
      <protection locked="0"/>
    </xf>
    <xf numFmtId="0" fontId="8" fillId="11" borderId="1" xfId="0" applyFont="1" applyFill="1" applyBorder="1" applyAlignment="1" applyProtection="1">
      <alignment vertical="center" wrapText="1"/>
    </xf>
    <xf numFmtId="0" fontId="8" fillId="7" borderId="1" xfId="0" applyFont="1" applyFill="1" applyBorder="1" applyAlignment="1" applyProtection="1">
      <alignment vertical="center" wrapText="1"/>
    </xf>
    <xf numFmtId="0" fontId="0" fillId="0" borderId="1" xfId="0" applyBorder="1" applyAlignment="1">
      <alignment vertical="center" wrapText="1"/>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8" fillId="0" borderId="1" xfId="0" applyFont="1" applyBorder="1" applyAlignment="1">
      <alignment horizontal="left" vertical="center" wrapText="1" inden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2" borderId="8" xfId="6" quotePrefix="1" applyFont="1" applyFill="1" applyBorder="1" applyAlignment="1">
      <alignment horizontal="center" vertical="center" wrapText="1"/>
    </xf>
    <xf numFmtId="0" fontId="30" fillId="0" borderId="13" xfId="15" quotePrefix="1" applyFill="1" applyBorder="1" applyAlignment="1">
      <alignment horizontal="left" vertical="top" wrapText="1"/>
    </xf>
    <xf numFmtId="0" fontId="30" fillId="0" borderId="8" xfId="15" quotePrefix="1" applyFill="1" applyBorder="1" applyAlignment="1">
      <alignment horizontal="left" vertical="top" wrapTex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33" fillId="0" borderId="17" xfId="0" applyFont="1" applyBorder="1" applyAlignment="1">
      <alignment horizontal="center" vertical="center" wrapText="1"/>
    </xf>
    <xf numFmtId="0" fontId="33" fillId="0" borderId="16"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Border="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30" fillId="17" borderId="0"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7" borderId="4" xfId="0"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1"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0" fillId="17" borderId="0" xfId="15" quotePrefix="1" applyFill="1" applyBorder="1" applyAlignment="1">
      <alignment horizontal="left" vertical="top" wrapText="1"/>
    </xf>
    <xf numFmtId="49" fontId="7"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3">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mma" xfId="19" builtinId="3"/>
    <cellStyle name="Comma 2" xfId="7" xr:uid="{00000000-0005-0000-0000-000009000000}"/>
    <cellStyle name="Comma 2 2" xfId="20" xr:uid="{882FEBF8-7B58-4457-A4F1-E67770428710}"/>
    <cellStyle name="Comma 3" xfId="22" xr:uid="{B57F7567-82C1-4F8E-ACA8-8E5BCCD20096}"/>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A1399EEE-7C81-4F05-A849-864C689EA901}"/>
    <cellStyle name="Text_CEPATNEI" xfId="18"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64"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41" t="s">
        <v>125</v>
      </c>
      <c r="B2" s="63"/>
      <c r="C2" s="63"/>
      <c r="D2" s="63"/>
      <c r="E2" s="63"/>
    </row>
    <row r="3" spans="1:8" ht="15" x14ac:dyDescent="0.2">
      <c r="A3" s="67"/>
      <c r="B3" s="137" t="s">
        <v>126</v>
      </c>
      <c r="C3" s="136" t="s">
        <v>127</v>
      </c>
      <c r="D3" s="136" t="s">
        <v>27</v>
      </c>
      <c r="E3" s="136" t="s">
        <v>26</v>
      </c>
    </row>
    <row r="4" spans="1:8" ht="15" x14ac:dyDescent="0.2">
      <c r="A4" s="64" t="s">
        <v>125</v>
      </c>
      <c r="B4" s="27" t="s">
        <v>693</v>
      </c>
      <c r="C4" s="27" t="s">
        <v>669</v>
      </c>
      <c r="D4" s="27" t="s">
        <v>670</v>
      </c>
      <c r="E4" s="27" t="s">
        <v>758</v>
      </c>
    </row>
    <row r="5" spans="1:8" x14ac:dyDescent="0.2">
      <c r="A5" s="63"/>
      <c r="B5" s="63"/>
      <c r="C5" s="63"/>
      <c r="D5" s="63"/>
      <c r="E5" s="63"/>
    </row>
    <row r="6" spans="1:8" ht="16.5" x14ac:dyDescent="0.2">
      <c r="A6" s="66" t="s">
        <v>21</v>
      </c>
      <c r="B6" s="63"/>
      <c r="C6" s="63"/>
      <c r="D6" s="63"/>
      <c r="E6" s="63"/>
    </row>
    <row r="7" spans="1:8" ht="15" x14ac:dyDescent="0.2">
      <c r="A7" s="68" t="s">
        <v>22</v>
      </c>
      <c r="B7" s="241" t="s">
        <v>23</v>
      </c>
      <c r="C7" s="241"/>
      <c r="D7" s="241"/>
      <c r="E7" s="241"/>
    </row>
    <row r="8" spans="1:8" ht="30" customHeight="1" x14ac:dyDescent="0.2">
      <c r="A8" s="72" t="s">
        <v>176</v>
      </c>
      <c r="B8" s="239" t="s">
        <v>165</v>
      </c>
      <c r="C8" s="239"/>
      <c r="D8" s="239"/>
      <c r="E8" s="239"/>
    </row>
    <row r="9" spans="1:8" ht="30" customHeight="1" x14ac:dyDescent="0.2">
      <c r="A9" s="72" t="s">
        <v>43</v>
      </c>
      <c r="B9" s="23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J Licence area.</v>
      </c>
      <c r="C9" s="239"/>
      <c r="D9" s="239"/>
      <c r="E9" s="239"/>
    </row>
    <row r="10" spans="1:8" ht="30" customHeight="1" x14ac:dyDescent="0.2">
      <c r="A10" s="72" t="s">
        <v>44</v>
      </c>
      <c r="B10" s="239" t="s">
        <v>25</v>
      </c>
      <c r="C10" s="239"/>
      <c r="D10" s="239"/>
      <c r="E10" s="239"/>
    </row>
    <row r="11" spans="1:8" ht="61.5" customHeight="1" x14ac:dyDescent="0.2">
      <c r="A11" s="72" t="s">
        <v>45</v>
      </c>
      <c r="B11" s="23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9"/>
      <c r="D11" s="239"/>
      <c r="E11" s="239"/>
      <c r="F11" s="235"/>
      <c r="G11" s="235"/>
      <c r="H11" s="235"/>
    </row>
    <row r="12" spans="1:8" ht="75" customHeight="1" x14ac:dyDescent="0.2">
      <c r="A12" s="72" t="s">
        <v>34</v>
      </c>
      <c r="B12" s="238" t="s">
        <v>139</v>
      </c>
      <c r="C12" s="238"/>
      <c r="D12" s="238"/>
      <c r="E12" s="238"/>
    </row>
    <row r="13" spans="1:8" ht="45" customHeight="1" x14ac:dyDescent="0.2">
      <c r="A13" s="72" t="s">
        <v>140</v>
      </c>
      <c r="B13" s="23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J Licence area.</v>
      </c>
      <c r="C13" s="239"/>
      <c r="D13" s="239"/>
      <c r="E13" s="239"/>
    </row>
    <row r="14" spans="1:8" ht="33.75" customHeight="1" x14ac:dyDescent="0.2">
      <c r="A14" s="176" t="s">
        <v>476</v>
      </c>
      <c r="B14" s="239" t="s">
        <v>477</v>
      </c>
      <c r="C14" s="239"/>
      <c r="D14" s="239"/>
      <c r="E14" s="239"/>
    </row>
    <row r="15" spans="1:8" ht="29.25" customHeight="1" x14ac:dyDescent="0.2">
      <c r="A15" s="72" t="s">
        <v>36</v>
      </c>
      <c r="B15" s="239" t="s">
        <v>686</v>
      </c>
      <c r="C15" s="239"/>
      <c r="D15" s="239"/>
      <c r="E15" s="239"/>
    </row>
    <row r="16" spans="1:8" ht="29.25" customHeight="1" x14ac:dyDescent="0.2">
      <c r="A16" s="72" t="s">
        <v>644</v>
      </c>
      <c r="B16" s="239" t="s">
        <v>646</v>
      </c>
      <c r="C16" s="239"/>
      <c r="D16" s="239"/>
      <c r="E16" s="239"/>
    </row>
    <row r="17" spans="1:5" ht="30" customHeight="1" x14ac:dyDescent="0.2">
      <c r="A17" s="72" t="s">
        <v>86</v>
      </c>
      <c r="B17" s="239" t="s">
        <v>85</v>
      </c>
      <c r="C17" s="239"/>
      <c r="D17" s="239"/>
      <c r="E17" s="239"/>
    </row>
    <row r="18" spans="1:5" x14ac:dyDescent="0.2">
      <c r="A18" s="63"/>
      <c r="B18" s="63"/>
      <c r="C18" s="63"/>
      <c r="D18" s="63"/>
      <c r="E18" s="63"/>
    </row>
    <row r="19" spans="1:5" ht="15" x14ac:dyDescent="0.2">
      <c r="A19" s="69" t="s">
        <v>32</v>
      </c>
      <c r="B19" s="63"/>
      <c r="C19" s="63"/>
      <c r="D19" s="63"/>
      <c r="E19" s="63"/>
    </row>
    <row r="20" spans="1:5" ht="15" x14ac:dyDescent="0.2">
      <c r="A20" s="68"/>
      <c r="B20" s="240"/>
      <c r="C20" s="240"/>
      <c r="D20" s="240"/>
      <c r="E20" s="240"/>
    </row>
    <row r="21" spans="1:5" ht="32.25" customHeight="1" x14ac:dyDescent="0.2">
      <c r="A21" s="236" t="s">
        <v>71</v>
      </c>
      <c r="B21" s="237"/>
      <c r="C21" s="237"/>
      <c r="D21" s="237"/>
      <c r="E21" s="237"/>
    </row>
    <row r="22" spans="1:5" x14ac:dyDescent="0.2">
      <c r="A22" s="63"/>
      <c r="B22" s="63"/>
      <c r="C22" s="63"/>
      <c r="D22" s="63"/>
      <c r="E22" s="63"/>
    </row>
    <row r="23" spans="1:5" ht="15" x14ac:dyDescent="0.2">
      <c r="A23" s="70" t="s">
        <v>33</v>
      </c>
      <c r="B23" s="63"/>
      <c r="C23" s="63"/>
      <c r="D23" s="63"/>
      <c r="E23" s="63"/>
    </row>
    <row r="24" spans="1:5" ht="15" x14ac:dyDescent="0.2">
      <c r="A24" s="65"/>
      <c r="B24" s="240"/>
      <c r="C24" s="240"/>
      <c r="D24" s="240"/>
      <c r="E24" s="240"/>
    </row>
    <row r="25" spans="1:5" ht="28.5" customHeight="1" x14ac:dyDescent="0.2">
      <c r="A25" s="236" t="s">
        <v>46</v>
      </c>
      <c r="B25" s="237"/>
      <c r="C25" s="237"/>
      <c r="D25" s="237"/>
      <c r="E25" s="237"/>
    </row>
    <row r="26" spans="1:5" ht="28.5" customHeight="1" x14ac:dyDescent="0.2">
      <c r="A26" s="234" t="s">
        <v>124</v>
      </c>
      <c r="B26" s="234"/>
      <c r="C26" s="234"/>
      <c r="D26" s="234"/>
      <c r="E26" s="234"/>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abSelected="1" topLeftCell="A4" zoomScale="74" zoomScaleNormal="80" zoomScaleSheetLayoutView="100" workbookViewId="0">
      <selection activeCell="F14" sqref="F14"/>
    </sheetView>
  </sheetViews>
  <sheetFormatPr defaultRowHeight="27.75" customHeight="1" x14ac:dyDescent="0.2"/>
  <cols>
    <col min="1" max="1" width="49" style="2" bestFit="1" customWidth="1"/>
    <col min="2" max="2" width="17.5703125" style="3" customWidth="1"/>
    <col min="3" max="3" width="21" style="2" customWidth="1"/>
    <col min="4" max="6" width="17.5703125" style="3" customWidth="1"/>
    <col min="7" max="16384" width="9.140625" style="2"/>
  </cols>
  <sheetData>
    <row r="1" spans="1:6" ht="27.75" customHeight="1" x14ac:dyDescent="0.2">
      <c r="A1" s="13" t="s">
        <v>24</v>
      </c>
      <c r="B1" s="291"/>
      <c r="C1" s="291"/>
      <c r="D1" s="174"/>
      <c r="E1" s="174"/>
      <c r="F1" s="174"/>
    </row>
    <row r="2" spans="1:6" ht="35.1" customHeight="1" x14ac:dyDescent="0.2">
      <c r="A2" s="266" t="str">
        <f>Overview!B4&amp; " - Effective from "&amp;Overview!D4&amp;" - "&amp;Overview!E4&amp;" Supplier of Last Resort and Eligible Bad Debt Pass-Through Costs"</f>
        <v>Vattenfall Networks Limited - GSP J - Effective from 1 April 2022 - Final Supplier of Last Resort and Eligible Bad Debt Pass-Through Costs</v>
      </c>
      <c r="B2" s="267"/>
      <c r="C2" s="267"/>
      <c r="D2" s="267"/>
      <c r="E2" s="267"/>
      <c r="F2" s="268"/>
    </row>
    <row r="3" spans="1:6" s="82" customFormat="1" ht="21" customHeight="1" x14ac:dyDescent="0.2">
      <c r="A3" s="175"/>
      <c r="B3" s="175"/>
      <c r="C3" s="175"/>
      <c r="D3" s="175"/>
      <c r="E3" s="175"/>
      <c r="F3" s="175"/>
    </row>
    <row r="4" spans="1:6" ht="78.75" customHeight="1" x14ac:dyDescent="0.2">
      <c r="A4" s="26" t="s">
        <v>128</v>
      </c>
      <c r="B4" s="181" t="s">
        <v>422</v>
      </c>
      <c r="C4" s="181" t="s">
        <v>29</v>
      </c>
      <c r="D4" s="181" t="s">
        <v>473</v>
      </c>
      <c r="E4" s="181" t="s">
        <v>474</v>
      </c>
      <c r="F4" s="181" t="s">
        <v>475</v>
      </c>
    </row>
    <row r="5" spans="1:6" ht="32.25" customHeight="1" x14ac:dyDescent="0.2">
      <c r="A5" s="230" t="s">
        <v>478</v>
      </c>
      <c r="B5" s="171" t="str">
        <f>IFERROR(INDEX('Annex 1 LV, HV and UMS charges'!$B$12:$B$43,MATCH($A5,'Annex 1 LV, HV and UMS charges'!$A$12:$A$43,0)),IF(INDEX('Annex 4 LDNO charges'!$B$11:$B$201,MATCH($A5,'Annex 4 LDNO charges'!$A$11:$A$201,0))=0,"",INDEX('Annex 4 LDNO charges'!$B$11:$B$201,MATCH($A5,'Annex 4 LDNO charges'!$A$11:$A$201,0))))</f>
        <v>J01 , J61 , J31</v>
      </c>
      <c r="C5" s="186" t="str">
        <f>IFERROR(INDEX('Annex 1 LV, HV and UMS charges'!$C$12:$C$43,MATCH($A5,'Annex 1 LV, HV and UMS charges'!$A$12:$A$43,0)),INDEX('Annex 4 LDNO charges'!$C$11:$C$201,MATCH($A5,'Annex 4 LDNO charges'!$A$11:$A$201,0)))</f>
        <v>0, 1, 2</v>
      </c>
      <c r="D5" s="227">
        <v>5.7538427037113801E-2</v>
      </c>
      <c r="E5" s="227">
        <v>9.4536320191825496</v>
      </c>
      <c r="F5" s="227">
        <v>6.5258362970998907E-2</v>
      </c>
    </row>
    <row r="6" spans="1:6" ht="27" customHeight="1" x14ac:dyDescent="0.2">
      <c r="A6" s="230" t="s">
        <v>480</v>
      </c>
      <c r="B6" s="171" t="str">
        <f>IFERROR(INDEX('Annex 1 LV, HV and UMS charges'!$B$12:$B$43,MATCH($A6,'Annex 1 LV, HV and UMS charges'!$A$12:$A$43,0)),IF(INDEX('Annex 4 LDNO charges'!$B$11:$B$201,MATCH($A6,'Annex 4 LDNO charges'!$A$11:$A$201,0))=0,"",INDEX('Annex 4 LDNO charges'!$B$11:$B$201,MATCH($A6,'Annex 4 LDNO charges'!$A$11:$A$201,0))))</f>
        <v>J04 , J64 , J34</v>
      </c>
      <c r="C6" s="186" t="str">
        <f>IFERROR(INDEX('Annex 1 LV, HV and UMS charges'!$C$12:$C$43,MATCH($A6,'Annex 1 LV, HV and UMS charges'!$A$12:$A$43,0)),INDEX('Annex 4 LDNO charges'!$C$11:$C$201,MATCH($A6,'Annex 4 LDNO charges'!$A$11:$A$201,0)))</f>
        <v>0, 3, 4, 5-8</v>
      </c>
      <c r="D6" s="228"/>
      <c r="E6" s="228"/>
      <c r="F6" s="227">
        <v>6.5258362970998907E-2</v>
      </c>
    </row>
    <row r="7" spans="1:6" ht="27" customHeight="1" x14ac:dyDescent="0.2">
      <c r="A7" s="230" t="s">
        <v>481</v>
      </c>
      <c r="B7" s="171" t="str">
        <f>IFERROR(INDEX('Annex 1 LV, HV and UMS charges'!$B$12:$B$43,MATCH($A7,'Annex 1 LV, HV and UMS charges'!$A$12:$A$43,0)),IF(INDEX('Annex 4 LDNO charges'!$B$11:$B$201,MATCH($A7,'Annex 4 LDNO charges'!$A$11:$A$201,0))=0,"",INDEX('Annex 4 LDNO charges'!$B$11:$B$201,MATCH($A7,'Annex 4 LDNO charges'!$A$11:$A$201,0))))</f>
        <v xml:space="preserve">11J , 61J </v>
      </c>
      <c r="C7" s="186" t="str">
        <f>IFERROR(INDEX('Annex 1 LV, HV and UMS charges'!$C$12:$C$43,MATCH($A7,'Annex 1 LV, HV and UMS charges'!$A$12:$A$43,0)),INDEX('Annex 4 LDNO charges'!$C$11:$C$201,MATCH($A7,'Annex 4 LDNO charges'!$A$11:$A$201,0)))</f>
        <v>0, 3, 4, 5-8</v>
      </c>
      <c r="D7" s="228"/>
      <c r="E7" s="228"/>
      <c r="F7" s="227">
        <v>6.5258362970998907E-2</v>
      </c>
    </row>
    <row r="8" spans="1:6" ht="27" customHeight="1" x14ac:dyDescent="0.2">
      <c r="A8" s="230" t="s">
        <v>482</v>
      </c>
      <c r="B8" s="171" t="str">
        <f>IFERROR(INDEX('Annex 1 LV, HV and UMS charges'!$B$12:$B$43,MATCH($A8,'Annex 1 LV, HV and UMS charges'!$A$12:$A$43,0)),IF(INDEX('Annex 4 LDNO charges'!$B$11:$B$201,MATCH($A8,'Annex 4 LDNO charges'!$A$11:$A$201,0))=0,"",INDEX('Annex 4 LDNO charges'!$B$11:$B$201,MATCH($A8,'Annex 4 LDNO charges'!$A$11:$A$201,0))))</f>
        <v xml:space="preserve">12J , 62J </v>
      </c>
      <c r="C8" s="186" t="str">
        <f>IFERROR(INDEX('Annex 1 LV, HV and UMS charges'!$C$12:$C$43,MATCH($A8,'Annex 1 LV, HV and UMS charges'!$A$12:$A$43,0)),INDEX('Annex 4 LDNO charges'!$C$11:$C$201,MATCH($A8,'Annex 4 LDNO charges'!$A$11:$A$201,0)))</f>
        <v>0, 3, 4, 5-8</v>
      </c>
      <c r="D8" s="228"/>
      <c r="E8" s="228"/>
      <c r="F8" s="227">
        <v>6.5258362970998907E-2</v>
      </c>
    </row>
    <row r="9" spans="1:6" ht="27" customHeight="1" x14ac:dyDescent="0.2">
      <c r="A9" s="230" t="s">
        <v>483</v>
      </c>
      <c r="B9" s="171" t="str">
        <f>IFERROR(INDEX('Annex 1 LV, HV and UMS charges'!$B$12:$B$43,MATCH($A9,'Annex 1 LV, HV and UMS charges'!$A$12:$A$43,0)),IF(INDEX('Annex 4 LDNO charges'!$B$11:$B$201,MATCH($A9,'Annex 4 LDNO charges'!$A$11:$A$201,0))=0,"",INDEX('Annex 4 LDNO charges'!$B$11:$B$201,MATCH($A9,'Annex 4 LDNO charges'!$A$11:$A$201,0))))</f>
        <v xml:space="preserve">13J , 63J </v>
      </c>
      <c r="C9" s="186" t="str">
        <f>IFERROR(INDEX('Annex 1 LV, HV and UMS charges'!$C$12:$C$43,MATCH($A9,'Annex 1 LV, HV and UMS charges'!$A$12:$A$43,0)),INDEX('Annex 4 LDNO charges'!$C$11:$C$201,MATCH($A9,'Annex 4 LDNO charges'!$A$11:$A$201,0)))</f>
        <v>0, 3, 4, 5-8</v>
      </c>
      <c r="D9" s="228"/>
      <c r="E9" s="228"/>
      <c r="F9" s="227">
        <v>6.5258362970998907E-2</v>
      </c>
    </row>
    <row r="10" spans="1:6" ht="27" customHeight="1" x14ac:dyDescent="0.2">
      <c r="A10" s="230" t="s">
        <v>484</v>
      </c>
      <c r="B10" s="171" t="str">
        <f>IFERROR(INDEX('Annex 1 LV, HV and UMS charges'!$B$12:$B$43,MATCH($A10,'Annex 1 LV, HV and UMS charges'!$A$12:$A$43,0)),IF(INDEX('Annex 4 LDNO charges'!$B$11:$B$201,MATCH($A10,'Annex 4 LDNO charges'!$A$11:$A$201,0))=0,"",INDEX('Annex 4 LDNO charges'!$B$11:$B$201,MATCH($A10,'Annex 4 LDNO charges'!$A$11:$A$201,0))))</f>
        <v xml:space="preserve">14J , 64J </v>
      </c>
      <c r="C10" s="186" t="str">
        <f>IFERROR(INDEX('Annex 1 LV, HV and UMS charges'!$C$12:$C$43,MATCH($A10,'Annex 1 LV, HV and UMS charges'!$A$12:$A$43,0)),INDEX('Annex 4 LDNO charges'!$C$11:$C$201,MATCH($A10,'Annex 4 LDNO charges'!$A$11:$A$201,0)))</f>
        <v>0, 3, 4, 5-8</v>
      </c>
      <c r="D10" s="228"/>
      <c r="E10" s="228"/>
      <c r="F10" s="227">
        <v>6.5258362970998907E-2</v>
      </c>
    </row>
    <row r="11" spans="1:6" ht="27" customHeight="1" x14ac:dyDescent="0.2">
      <c r="A11" s="231" t="s">
        <v>485</v>
      </c>
      <c r="B11" s="171" t="str">
        <f>IFERROR(INDEX('Annex 1 LV, HV and UMS charges'!$B$12:$B$43,MATCH($A11,'Annex 1 LV, HV and UMS charges'!$A$12:$A$43,0)),IF(INDEX('Annex 4 LDNO charges'!$B$11:$B$201,MATCH($A11,'Annex 4 LDNO charges'!$A$11:$A$201,0))=0,"",INDEX('Annex 4 LDNO charges'!$B$11:$B$201,MATCH($A11,'Annex 4 LDNO charges'!$A$11:$A$201,0))))</f>
        <v>J26 , J86 , J56</v>
      </c>
      <c r="C11" s="186">
        <f>IFERROR(INDEX('Annex 1 LV, HV and UMS charges'!$C$12:$C$43,MATCH($A11,'Annex 1 LV, HV and UMS charges'!$A$12:$A$43,0)),INDEX('Annex 4 LDNO charges'!$C$11:$C$201,MATCH($A11,'Annex 4 LDNO charges'!$A$11:$A$201,0)))</f>
        <v>0</v>
      </c>
      <c r="D11" s="228"/>
      <c r="E11" s="228"/>
      <c r="F11" s="227">
        <v>6.5258362970998907E-2</v>
      </c>
    </row>
    <row r="12" spans="1:6" ht="27" customHeight="1" x14ac:dyDescent="0.2">
      <c r="A12" s="231" t="s">
        <v>486</v>
      </c>
      <c r="B12" s="171" t="str">
        <f>IFERROR(INDEX('Annex 1 LV, HV and UMS charges'!$B$12:$B$43,MATCH($A12,'Annex 1 LV, HV and UMS charges'!$A$12:$A$43,0)),IF(INDEX('Annex 4 LDNO charges'!$B$11:$B$201,MATCH($A12,'Annex 4 LDNO charges'!$A$11:$A$201,0))=0,"",INDEX('Annex 4 LDNO charges'!$B$11:$B$201,MATCH($A12,'Annex 4 LDNO charges'!$A$11:$A$201,0))))</f>
        <v xml:space="preserve">21J , 71J </v>
      </c>
      <c r="C12" s="186">
        <f>IFERROR(INDEX('Annex 1 LV, HV and UMS charges'!$C$12:$C$43,MATCH($A12,'Annex 1 LV, HV and UMS charges'!$A$12:$A$43,0)),INDEX('Annex 4 LDNO charges'!$C$11:$C$201,MATCH($A12,'Annex 4 LDNO charges'!$A$11:$A$201,0)))</f>
        <v>0</v>
      </c>
      <c r="D12" s="228"/>
      <c r="E12" s="228"/>
      <c r="F12" s="227">
        <v>6.5258362970998907E-2</v>
      </c>
    </row>
    <row r="13" spans="1:6" ht="27" customHeight="1" x14ac:dyDescent="0.2">
      <c r="A13" s="231" t="s">
        <v>487</v>
      </c>
      <c r="B13" s="171" t="str">
        <f>IFERROR(INDEX('Annex 1 LV, HV and UMS charges'!$B$12:$B$43,MATCH($A13,'Annex 1 LV, HV and UMS charges'!$A$12:$A$43,0)),IF(INDEX('Annex 4 LDNO charges'!$B$11:$B$201,MATCH($A13,'Annex 4 LDNO charges'!$A$11:$A$201,0))=0,"",INDEX('Annex 4 LDNO charges'!$B$11:$B$201,MATCH($A13,'Annex 4 LDNO charges'!$A$11:$A$201,0))))</f>
        <v xml:space="preserve">22J , 72J </v>
      </c>
      <c r="C13" s="186">
        <f>IFERROR(INDEX('Annex 1 LV, HV and UMS charges'!$C$12:$C$43,MATCH($A13,'Annex 1 LV, HV and UMS charges'!$A$12:$A$43,0)),INDEX('Annex 4 LDNO charges'!$C$11:$C$201,MATCH($A13,'Annex 4 LDNO charges'!$A$11:$A$201,0)))</f>
        <v>0</v>
      </c>
      <c r="D13" s="228"/>
      <c r="E13" s="228"/>
      <c r="F13" s="227">
        <v>6.5258362970998907E-2</v>
      </c>
    </row>
    <row r="14" spans="1:6" ht="27.75" customHeight="1" x14ac:dyDescent="0.2">
      <c r="A14" s="231" t="s">
        <v>488</v>
      </c>
      <c r="B14" s="171" t="str">
        <f>IFERROR(INDEX('Annex 1 LV, HV and UMS charges'!$B$12:$B$43,MATCH($A14,'Annex 1 LV, HV and UMS charges'!$A$12:$A$43,0)),IF(INDEX('Annex 4 LDNO charges'!$B$11:$B$201,MATCH($A14,'Annex 4 LDNO charges'!$A$11:$A$201,0))=0,"",INDEX('Annex 4 LDNO charges'!$B$11:$B$201,MATCH($A14,'Annex 4 LDNO charges'!$A$11:$A$201,0))))</f>
        <v xml:space="preserve">23J , 73J </v>
      </c>
      <c r="C14" s="186">
        <f>IFERROR(INDEX('Annex 1 LV, HV and UMS charges'!$C$12:$C$43,MATCH($A14,'Annex 1 LV, HV and UMS charges'!$A$12:$A$43,0)),INDEX('Annex 4 LDNO charges'!$C$11:$C$201,MATCH($A14,'Annex 4 LDNO charges'!$A$11:$A$201,0)))</f>
        <v>0</v>
      </c>
      <c r="D14" s="228"/>
      <c r="E14" s="228"/>
      <c r="F14" s="227">
        <v>6.5258362970998907E-2</v>
      </c>
    </row>
    <row r="15" spans="1:6" ht="27.75" customHeight="1" x14ac:dyDescent="0.2">
      <c r="A15" s="232" t="s">
        <v>489</v>
      </c>
      <c r="B15" s="171" t="str">
        <f>IFERROR(INDEX('Annex 1 LV, HV and UMS charges'!$B$12:$B$43,MATCH($A15,'Annex 1 LV, HV and UMS charges'!$A$12:$A$43,0)),IF(INDEX('Annex 4 LDNO charges'!$B$11:$B$201,MATCH($A15,'Annex 4 LDNO charges'!$A$11:$A$201,0))=0,"",INDEX('Annex 4 LDNO charges'!$B$11:$B$201,MATCH($A15,'Annex 4 LDNO charges'!$A$11:$A$201,0))))</f>
        <v xml:space="preserve">24J , 74J </v>
      </c>
      <c r="C15" s="186">
        <f>IFERROR(INDEX('Annex 1 LV, HV and UMS charges'!$C$12:$C$43,MATCH($A15,'Annex 1 LV, HV and UMS charges'!$A$12:$A$43,0)),INDEX('Annex 4 LDNO charges'!$C$11:$C$201,MATCH($A15,'Annex 4 LDNO charges'!$A$11:$A$201,0)))</f>
        <v>0</v>
      </c>
      <c r="D15" s="228"/>
      <c r="E15" s="228"/>
      <c r="F15" s="227">
        <v>6.5258362970998907E-2</v>
      </c>
    </row>
    <row r="16" spans="1:6" ht="27.75" customHeight="1" x14ac:dyDescent="0.2">
      <c r="A16" s="232" t="s">
        <v>490</v>
      </c>
      <c r="B16" s="171" t="str">
        <f>IFERROR(INDEX('Annex 1 LV, HV and UMS charges'!$B$12:$B$43,MATCH($A16,'Annex 1 LV, HV and UMS charges'!$A$12:$A$43,0)),IF(INDEX('Annex 4 LDNO charges'!$B$11:$B$201,MATCH($A16,'Annex 4 LDNO charges'!$A$11:$A$201,0))=0,"",INDEX('Annex 4 LDNO charges'!$B$11:$B$201,MATCH($A16,'Annex 4 LDNO charges'!$A$11:$A$201,0))))</f>
        <v>J85 , J55</v>
      </c>
      <c r="C16" s="186">
        <f>IFERROR(INDEX('Annex 1 LV, HV and UMS charges'!$C$12:$C$43,MATCH($A16,'Annex 1 LV, HV and UMS charges'!$A$12:$A$43,0)),INDEX('Annex 4 LDNO charges'!$C$11:$C$201,MATCH($A16,'Annex 4 LDNO charges'!$A$11:$A$201,0)))</f>
        <v>0</v>
      </c>
      <c r="D16" s="228"/>
      <c r="E16" s="228"/>
      <c r="F16" s="227">
        <v>6.5258362970998907E-2</v>
      </c>
    </row>
    <row r="17" spans="1:6" ht="27.75" customHeight="1" x14ac:dyDescent="0.2">
      <c r="A17" s="232" t="s">
        <v>491</v>
      </c>
      <c r="B17" s="171" t="str">
        <f>IFERROR(INDEX('Annex 1 LV, HV and UMS charges'!$B$12:$B$43,MATCH($A17,'Annex 1 LV, HV and UMS charges'!$A$12:$A$43,0)),IF(INDEX('Annex 4 LDNO charges'!$B$11:$B$201,MATCH($A17,'Annex 4 LDNO charges'!$A$11:$A$201,0))=0,"",INDEX('Annex 4 LDNO charges'!$B$11:$B$201,MATCH($A17,'Annex 4 LDNO charges'!$A$11:$A$201,0))))</f>
        <v xml:space="preserve">Y1J </v>
      </c>
      <c r="C17" s="186">
        <f>IFERROR(INDEX('Annex 1 LV, HV and UMS charges'!$C$12:$C$43,MATCH($A17,'Annex 1 LV, HV and UMS charges'!$A$12:$A$43,0)),INDEX('Annex 4 LDNO charges'!$C$11:$C$201,MATCH($A17,'Annex 4 LDNO charges'!$A$11:$A$201,0)))</f>
        <v>0</v>
      </c>
      <c r="D17" s="228"/>
      <c r="E17" s="228"/>
      <c r="F17" s="227">
        <v>6.5258362970998907E-2</v>
      </c>
    </row>
    <row r="18" spans="1:6" ht="27.75" customHeight="1" x14ac:dyDescent="0.2">
      <c r="A18" s="232" t="s">
        <v>492</v>
      </c>
      <c r="B18" s="171" t="str">
        <f>IFERROR(INDEX('Annex 1 LV, HV and UMS charges'!$B$12:$B$43,MATCH($A18,'Annex 1 LV, HV and UMS charges'!$A$12:$A$43,0)),IF(INDEX('Annex 4 LDNO charges'!$B$11:$B$201,MATCH($A18,'Annex 4 LDNO charges'!$A$11:$A$201,0))=0,"",INDEX('Annex 4 LDNO charges'!$B$11:$B$201,MATCH($A18,'Annex 4 LDNO charges'!$A$11:$A$201,0))))</f>
        <v xml:space="preserve">Y2J </v>
      </c>
      <c r="C18" s="186">
        <f>IFERROR(INDEX('Annex 1 LV, HV and UMS charges'!$C$12:$C$43,MATCH($A18,'Annex 1 LV, HV and UMS charges'!$A$12:$A$43,0)),INDEX('Annex 4 LDNO charges'!$C$11:$C$201,MATCH($A18,'Annex 4 LDNO charges'!$A$11:$A$201,0)))</f>
        <v>0</v>
      </c>
      <c r="D18" s="228"/>
      <c r="E18" s="228"/>
      <c r="F18" s="227">
        <v>6.5258362970998907E-2</v>
      </c>
    </row>
    <row r="19" spans="1:6" ht="27.75" customHeight="1" x14ac:dyDescent="0.2">
      <c r="A19" s="232" t="s">
        <v>493</v>
      </c>
      <c r="B19" s="171" t="str">
        <f>IFERROR(INDEX('Annex 1 LV, HV and UMS charges'!$B$12:$B$43,MATCH($A19,'Annex 1 LV, HV and UMS charges'!$A$12:$A$43,0)),IF(INDEX('Annex 4 LDNO charges'!$B$11:$B$201,MATCH($A19,'Annex 4 LDNO charges'!$A$11:$A$201,0))=0,"",INDEX('Annex 4 LDNO charges'!$B$11:$B$201,MATCH($A19,'Annex 4 LDNO charges'!$A$11:$A$201,0))))</f>
        <v xml:space="preserve">Y3J </v>
      </c>
      <c r="C19" s="186">
        <f>IFERROR(INDEX('Annex 1 LV, HV and UMS charges'!$C$12:$C$43,MATCH($A19,'Annex 1 LV, HV and UMS charges'!$A$12:$A$43,0)),INDEX('Annex 4 LDNO charges'!$C$11:$C$201,MATCH($A19,'Annex 4 LDNO charges'!$A$11:$A$201,0)))</f>
        <v>0</v>
      </c>
      <c r="D19" s="228"/>
      <c r="E19" s="228"/>
      <c r="F19" s="227">
        <v>6.5258362970998907E-2</v>
      </c>
    </row>
    <row r="20" spans="1:6" ht="27.75" customHeight="1" x14ac:dyDescent="0.2">
      <c r="A20" s="232" t="s">
        <v>494</v>
      </c>
      <c r="B20" s="171" t="str">
        <f>IFERROR(INDEX('Annex 1 LV, HV and UMS charges'!$B$12:$B$43,MATCH($A20,'Annex 1 LV, HV and UMS charges'!$A$12:$A$43,0)),IF(INDEX('Annex 4 LDNO charges'!$B$11:$B$201,MATCH($A20,'Annex 4 LDNO charges'!$A$11:$A$201,0))=0,"",INDEX('Annex 4 LDNO charges'!$B$11:$B$201,MATCH($A20,'Annex 4 LDNO charges'!$A$11:$A$201,0))))</f>
        <v xml:space="preserve">Y4J </v>
      </c>
      <c r="C20" s="186">
        <f>IFERROR(INDEX('Annex 1 LV, HV and UMS charges'!$C$12:$C$43,MATCH($A20,'Annex 1 LV, HV and UMS charges'!$A$12:$A$43,0)),INDEX('Annex 4 LDNO charges'!$C$11:$C$201,MATCH($A20,'Annex 4 LDNO charges'!$A$11:$A$201,0)))</f>
        <v>0</v>
      </c>
      <c r="D20" s="228"/>
      <c r="E20" s="228"/>
      <c r="F20" s="227">
        <v>6.5258362970998907E-2</v>
      </c>
    </row>
    <row r="21" spans="1:6" ht="27.75" customHeight="1" x14ac:dyDescent="0.2">
      <c r="A21" s="232" t="s">
        <v>495</v>
      </c>
      <c r="B21" s="171" t="str">
        <f>IFERROR(INDEX('Annex 1 LV, HV and UMS charges'!$B$12:$B$43,MATCH($A21,'Annex 1 LV, HV and UMS charges'!$A$12:$A$43,0)),IF(INDEX('Annex 4 LDNO charges'!$B$11:$B$201,MATCH($A21,'Annex 4 LDNO charges'!$A$11:$A$201,0))=0,"",INDEX('Annex 4 LDNO charges'!$B$11:$B$201,MATCH($A21,'Annex 4 LDNO charges'!$A$11:$A$201,0))))</f>
        <v>J84 , J54</v>
      </c>
      <c r="C21" s="186">
        <f>IFERROR(INDEX('Annex 1 LV, HV and UMS charges'!$C$12:$C$43,MATCH($A21,'Annex 1 LV, HV and UMS charges'!$A$12:$A$43,0)),INDEX('Annex 4 LDNO charges'!$C$11:$C$201,MATCH($A21,'Annex 4 LDNO charges'!$A$11:$A$201,0)))</f>
        <v>0</v>
      </c>
      <c r="D21" s="228"/>
      <c r="E21" s="228"/>
      <c r="F21" s="227">
        <v>6.5258362970998907E-2</v>
      </c>
    </row>
    <row r="22" spans="1:6" ht="27.75" customHeight="1" x14ac:dyDescent="0.2">
      <c r="A22" s="232" t="s">
        <v>496</v>
      </c>
      <c r="B22" s="171" t="str">
        <f>IFERROR(INDEX('Annex 1 LV, HV and UMS charges'!$B$12:$B$43,MATCH($A22,'Annex 1 LV, HV and UMS charges'!$A$12:$A$43,0)),IF(INDEX('Annex 4 LDNO charges'!$B$11:$B$201,MATCH($A22,'Annex 4 LDNO charges'!$A$11:$A$201,0))=0,"",INDEX('Annex 4 LDNO charges'!$B$11:$B$201,MATCH($A22,'Annex 4 LDNO charges'!$A$11:$A$201,0))))</f>
        <v xml:space="preserve">81J </v>
      </c>
      <c r="C22" s="186">
        <f>IFERROR(INDEX('Annex 1 LV, HV and UMS charges'!$C$12:$C$43,MATCH($A22,'Annex 1 LV, HV and UMS charges'!$A$12:$A$43,0)),INDEX('Annex 4 LDNO charges'!$C$11:$C$201,MATCH($A22,'Annex 4 LDNO charges'!$A$11:$A$201,0)))</f>
        <v>0</v>
      </c>
      <c r="D22" s="228"/>
      <c r="E22" s="228"/>
      <c r="F22" s="227">
        <v>6.5258362970998907E-2</v>
      </c>
    </row>
    <row r="23" spans="1:6" ht="27.75" customHeight="1" x14ac:dyDescent="0.2">
      <c r="A23" s="231" t="s">
        <v>497</v>
      </c>
      <c r="B23" s="171" t="str">
        <f>IFERROR(INDEX('Annex 1 LV, HV and UMS charges'!$B$12:$B$43,MATCH($A23,'Annex 1 LV, HV and UMS charges'!$A$12:$A$43,0)),IF(INDEX('Annex 4 LDNO charges'!$B$11:$B$201,MATCH($A23,'Annex 4 LDNO charges'!$A$11:$A$201,0))=0,"",INDEX('Annex 4 LDNO charges'!$B$11:$B$201,MATCH($A23,'Annex 4 LDNO charges'!$A$11:$A$201,0))))</f>
        <v xml:space="preserve">82J </v>
      </c>
      <c r="C23" s="186">
        <f>IFERROR(INDEX('Annex 1 LV, HV and UMS charges'!$C$12:$C$43,MATCH($A23,'Annex 1 LV, HV and UMS charges'!$A$12:$A$43,0)),INDEX('Annex 4 LDNO charges'!$C$11:$C$201,MATCH($A23,'Annex 4 LDNO charges'!$A$11:$A$201,0)))</f>
        <v>0</v>
      </c>
      <c r="D23" s="228"/>
      <c r="E23" s="228"/>
      <c r="F23" s="227">
        <v>6.5258362970998907E-2</v>
      </c>
    </row>
    <row r="24" spans="1:6" ht="27.75" customHeight="1" x14ac:dyDescent="0.2">
      <c r="A24" s="231" t="s">
        <v>498</v>
      </c>
      <c r="B24" s="171" t="str">
        <f>IFERROR(INDEX('Annex 1 LV, HV and UMS charges'!$B$12:$B$43,MATCH($A24,'Annex 1 LV, HV and UMS charges'!$A$12:$A$43,0)),IF(INDEX('Annex 4 LDNO charges'!$B$11:$B$201,MATCH($A24,'Annex 4 LDNO charges'!$A$11:$A$201,0))=0,"",INDEX('Annex 4 LDNO charges'!$B$11:$B$201,MATCH($A24,'Annex 4 LDNO charges'!$A$11:$A$201,0))))</f>
        <v xml:space="preserve">83J </v>
      </c>
      <c r="C24" s="186">
        <f>IFERROR(INDEX('Annex 1 LV, HV and UMS charges'!$C$12:$C$43,MATCH($A24,'Annex 1 LV, HV and UMS charges'!$A$12:$A$43,0)),INDEX('Annex 4 LDNO charges'!$C$11:$C$201,MATCH($A24,'Annex 4 LDNO charges'!$A$11:$A$201,0)))</f>
        <v>0</v>
      </c>
      <c r="D24" s="228"/>
      <c r="E24" s="228"/>
      <c r="F24" s="227">
        <v>6.5258362970998907E-2</v>
      </c>
    </row>
    <row r="25" spans="1:6" ht="27.75" customHeight="1" x14ac:dyDescent="0.2">
      <c r="A25" s="231" t="s">
        <v>499</v>
      </c>
      <c r="B25" s="171" t="str">
        <f>IFERROR(INDEX('Annex 1 LV, HV and UMS charges'!$B$12:$B$43,MATCH($A25,'Annex 1 LV, HV and UMS charges'!$A$12:$A$43,0)),IF(INDEX('Annex 4 LDNO charges'!$B$11:$B$201,MATCH($A25,'Annex 4 LDNO charges'!$A$11:$A$201,0))=0,"",INDEX('Annex 4 LDNO charges'!$B$11:$B$201,MATCH($A25,'Annex 4 LDNO charges'!$A$11:$A$201,0))))</f>
        <v xml:space="preserve">84J </v>
      </c>
      <c r="C25" s="186">
        <f>IFERROR(INDEX('Annex 1 LV, HV and UMS charges'!$C$12:$C$43,MATCH($A25,'Annex 1 LV, HV and UMS charges'!$A$12:$A$43,0)),INDEX('Annex 4 LDNO charges'!$C$11:$C$201,MATCH($A25,'Annex 4 LDNO charges'!$A$11:$A$201,0)))</f>
        <v>0</v>
      </c>
      <c r="D25" s="228"/>
      <c r="E25" s="228"/>
      <c r="F25" s="227">
        <v>6.5258362970998907E-2</v>
      </c>
    </row>
    <row r="26" spans="1:6" ht="27.75" customHeight="1" x14ac:dyDescent="0.2">
      <c r="A26" s="231" t="s">
        <v>500</v>
      </c>
      <c r="B26" s="171" t="str">
        <f>IFERROR(INDEX('Annex 1 LV, HV and UMS charges'!$B$12:$B$43,MATCH($A26,'Annex 1 LV, HV and UMS charges'!$A$12:$A$43,0)),IF(INDEX('Annex 4 LDNO charges'!$B$11:$B$201,MATCH($A26,'Annex 4 LDNO charges'!$A$11:$A$201,0))=0,"",INDEX('Annex 4 LDNO charges'!$B$11:$B$201,MATCH($A26,'Annex 4 LDNO charges'!$A$11:$A$201,0))))</f>
        <v>J01</v>
      </c>
      <c r="C26" s="186" t="str">
        <f>IFERROR(INDEX('Annex 1 LV, HV and UMS charges'!$C$12:$C$43,MATCH($A26,'Annex 1 LV, HV and UMS charges'!$A$12:$A$43,0)),INDEX('Annex 4 LDNO charges'!$C$11:$C$201,MATCH($A26,'Annex 4 LDNO charges'!$A$11:$A$201,0)))</f>
        <v>0, 1, 2</v>
      </c>
      <c r="D26" s="227">
        <v>5.7538427037113801E-2</v>
      </c>
      <c r="E26" s="227">
        <v>9.4536320191825496</v>
      </c>
      <c r="F26" s="227">
        <v>6.5258362970998907E-2</v>
      </c>
    </row>
    <row r="27" spans="1:6" ht="27.75" customHeight="1" x14ac:dyDescent="0.2">
      <c r="A27" s="231" t="s">
        <v>502</v>
      </c>
      <c r="B27" s="171" t="str">
        <f>IFERROR(INDEX('Annex 1 LV, HV and UMS charges'!$B$12:$B$43,MATCH($A27,'Annex 1 LV, HV and UMS charges'!$A$12:$A$43,0)),IF(INDEX('Annex 4 LDNO charges'!$B$11:$B$201,MATCH($A27,'Annex 4 LDNO charges'!$A$11:$A$201,0))=0,"",INDEX('Annex 4 LDNO charges'!$B$11:$B$201,MATCH($A27,'Annex 4 LDNO charges'!$A$11:$A$201,0))))</f>
        <v>J04</v>
      </c>
      <c r="C27" s="186" t="str">
        <f>IFERROR(INDEX('Annex 1 LV, HV and UMS charges'!$C$12:$C$43,MATCH($A27,'Annex 1 LV, HV and UMS charges'!$A$12:$A$43,0)),INDEX('Annex 4 LDNO charges'!$C$11:$C$201,MATCH($A27,'Annex 4 LDNO charges'!$A$11:$A$201,0)))</f>
        <v>0, 3, 4, 5-8</v>
      </c>
      <c r="D27" s="228"/>
      <c r="E27" s="228"/>
      <c r="F27" s="227">
        <v>6.5258362970998907E-2</v>
      </c>
    </row>
    <row r="28" spans="1:6" ht="27.75" customHeight="1" x14ac:dyDescent="0.2">
      <c r="A28" s="231" t="s">
        <v>503</v>
      </c>
      <c r="B28" s="171" t="str">
        <f>IFERROR(INDEX('Annex 1 LV, HV and UMS charges'!$B$12:$B$43,MATCH($A28,'Annex 1 LV, HV and UMS charges'!$A$12:$A$43,0)),IF(INDEX('Annex 4 LDNO charges'!$B$11:$B$201,MATCH($A28,'Annex 4 LDNO charges'!$A$11:$A$201,0))=0,"",INDEX('Annex 4 LDNO charges'!$B$11:$B$201,MATCH($A28,'Annex 4 LDNO charges'!$A$11:$A$201,0))))</f>
        <v>11J</v>
      </c>
      <c r="C28" s="186" t="str">
        <f>IFERROR(INDEX('Annex 1 LV, HV and UMS charges'!$C$12:$C$43,MATCH($A28,'Annex 1 LV, HV and UMS charges'!$A$12:$A$43,0)),INDEX('Annex 4 LDNO charges'!$C$11:$C$201,MATCH($A28,'Annex 4 LDNO charges'!$A$11:$A$201,0)))</f>
        <v>0, 3, 4, 5-8</v>
      </c>
      <c r="D28" s="228"/>
      <c r="E28" s="228"/>
      <c r="F28" s="227">
        <v>6.5258362970998907E-2</v>
      </c>
    </row>
    <row r="29" spans="1:6" ht="27.75" customHeight="1" x14ac:dyDescent="0.2">
      <c r="A29" s="231" t="s">
        <v>504</v>
      </c>
      <c r="B29" s="171" t="str">
        <f>IFERROR(INDEX('Annex 1 LV, HV and UMS charges'!$B$12:$B$43,MATCH($A29,'Annex 1 LV, HV and UMS charges'!$A$12:$A$43,0)),IF(INDEX('Annex 4 LDNO charges'!$B$11:$B$201,MATCH($A29,'Annex 4 LDNO charges'!$A$11:$A$201,0))=0,"",INDEX('Annex 4 LDNO charges'!$B$11:$B$201,MATCH($A29,'Annex 4 LDNO charges'!$A$11:$A$201,0))))</f>
        <v>12J</v>
      </c>
      <c r="C29" s="186" t="str">
        <f>IFERROR(INDEX('Annex 1 LV, HV and UMS charges'!$C$12:$C$43,MATCH($A29,'Annex 1 LV, HV and UMS charges'!$A$12:$A$43,0)),INDEX('Annex 4 LDNO charges'!$C$11:$C$201,MATCH($A29,'Annex 4 LDNO charges'!$A$11:$A$201,0)))</f>
        <v>0, 3, 4, 5-8</v>
      </c>
      <c r="D29" s="228"/>
      <c r="E29" s="228"/>
      <c r="F29" s="227">
        <v>6.5258362970998907E-2</v>
      </c>
    </row>
    <row r="30" spans="1:6" ht="27.75" customHeight="1" x14ac:dyDescent="0.2">
      <c r="A30" s="231" t="s">
        <v>505</v>
      </c>
      <c r="B30" s="171" t="str">
        <f>IFERROR(INDEX('Annex 1 LV, HV and UMS charges'!$B$12:$B$43,MATCH($A30,'Annex 1 LV, HV and UMS charges'!$A$12:$A$43,0)),IF(INDEX('Annex 4 LDNO charges'!$B$11:$B$201,MATCH($A30,'Annex 4 LDNO charges'!$A$11:$A$201,0))=0,"",INDEX('Annex 4 LDNO charges'!$B$11:$B$201,MATCH($A30,'Annex 4 LDNO charges'!$A$11:$A$201,0))))</f>
        <v>13J</v>
      </c>
      <c r="C30" s="186" t="str">
        <f>IFERROR(INDEX('Annex 1 LV, HV and UMS charges'!$C$12:$C$43,MATCH($A30,'Annex 1 LV, HV and UMS charges'!$A$12:$A$43,0)),INDEX('Annex 4 LDNO charges'!$C$11:$C$201,MATCH($A30,'Annex 4 LDNO charges'!$A$11:$A$201,0)))</f>
        <v>0, 3, 4, 5-8</v>
      </c>
      <c r="D30" s="228"/>
      <c r="E30" s="228"/>
      <c r="F30" s="227">
        <v>6.5258362970998907E-2</v>
      </c>
    </row>
    <row r="31" spans="1:6" ht="27.75" customHeight="1" x14ac:dyDescent="0.2">
      <c r="A31" s="231" t="s">
        <v>506</v>
      </c>
      <c r="B31" s="171" t="str">
        <f>IFERROR(INDEX('Annex 1 LV, HV and UMS charges'!$B$12:$B$43,MATCH($A31,'Annex 1 LV, HV and UMS charges'!$A$12:$A$43,0)),IF(INDEX('Annex 4 LDNO charges'!$B$11:$B$201,MATCH($A31,'Annex 4 LDNO charges'!$A$11:$A$201,0))=0,"",INDEX('Annex 4 LDNO charges'!$B$11:$B$201,MATCH($A31,'Annex 4 LDNO charges'!$A$11:$A$201,0))))</f>
        <v>14J</v>
      </c>
      <c r="C31" s="186" t="str">
        <f>IFERROR(INDEX('Annex 1 LV, HV and UMS charges'!$C$12:$C$43,MATCH($A31,'Annex 1 LV, HV and UMS charges'!$A$12:$A$43,0)),INDEX('Annex 4 LDNO charges'!$C$11:$C$201,MATCH($A31,'Annex 4 LDNO charges'!$A$11:$A$201,0)))</f>
        <v>0, 3, 4, 5-8</v>
      </c>
      <c r="D31" s="228"/>
      <c r="E31" s="228"/>
      <c r="F31" s="227">
        <v>6.5258362970998907E-2</v>
      </c>
    </row>
    <row r="32" spans="1:6" ht="27.75" customHeight="1" x14ac:dyDescent="0.2">
      <c r="A32" s="231" t="s">
        <v>507</v>
      </c>
      <c r="B32" s="171" t="str">
        <f>IFERROR(INDEX('Annex 1 LV, HV and UMS charges'!$B$12:$B$43,MATCH($A32,'Annex 1 LV, HV and UMS charges'!$A$12:$A$43,0)),IF(INDEX('Annex 4 LDNO charges'!$B$11:$B$201,MATCH($A32,'Annex 4 LDNO charges'!$A$11:$A$201,0))=0,"",INDEX('Annex 4 LDNO charges'!$B$11:$B$201,MATCH($A32,'Annex 4 LDNO charges'!$A$11:$A$201,0))))</f>
        <v>J26</v>
      </c>
      <c r="C32" s="186">
        <f>IFERROR(INDEX('Annex 1 LV, HV and UMS charges'!$C$12:$C$43,MATCH($A32,'Annex 1 LV, HV and UMS charges'!$A$12:$A$43,0)),INDEX('Annex 4 LDNO charges'!$C$11:$C$201,MATCH($A32,'Annex 4 LDNO charges'!$A$11:$A$201,0)))</f>
        <v>0</v>
      </c>
      <c r="D32" s="228"/>
      <c r="E32" s="228"/>
      <c r="F32" s="227">
        <v>6.5258362970998907E-2</v>
      </c>
    </row>
    <row r="33" spans="1:6" ht="27.75" customHeight="1" x14ac:dyDescent="0.2">
      <c r="A33" s="231" t="s">
        <v>508</v>
      </c>
      <c r="B33" s="171" t="str">
        <f>IFERROR(INDEX('Annex 1 LV, HV and UMS charges'!$B$12:$B$43,MATCH($A33,'Annex 1 LV, HV and UMS charges'!$A$12:$A$43,0)),IF(INDEX('Annex 4 LDNO charges'!$B$11:$B$201,MATCH($A33,'Annex 4 LDNO charges'!$A$11:$A$201,0))=0,"",INDEX('Annex 4 LDNO charges'!$B$11:$B$201,MATCH($A33,'Annex 4 LDNO charges'!$A$11:$A$201,0))))</f>
        <v>21J</v>
      </c>
      <c r="C33" s="186">
        <f>IFERROR(INDEX('Annex 1 LV, HV and UMS charges'!$C$12:$C$43,MATCH($A33,'Annex 1 LV, HV and UMS charges'!$A$12:$A$43,0)),INDEX('Annex 4 LDNO charges'!$C$11:$C$201,MATCH($A33,'Annex 4 LDNO charges'!$A$11:$A$201,0)))</f>
        <v>0</v>
      </c>
      <c r="D33" s="228"/>
      <c r="E33" s="228"/>
      <c r="F33" s="227">
        <v>6.5258362970998907E-2</v>
      </c>
    </row>
    <row r="34" spans="1:6" ht="27.75" customHeight="1" x14ac:dyDescent="0.2">
      <c r="A34" s="231" t="s">
        <v>509</v>
      </c>
      <c r="B34" s="171" t="str">
        <f>IFERROR(INDEX('Annex 1 LV, HV and UMS charges'!$B$12:$B$43,MATCH($A34,'Annex 1 LV, HV and UMS charges'!$A$12:$A$43,0)),IF(INDEX('Annex 4 LDNO charges'!$B$11:$B$201,MATCH($A34,'Annex 4 LDNO charges'!$A$11:$A$201,0))=0,"",INDEX('Annex 4 LDNO charges'!$B$11:$B$201,MATCH($A34,'Annex 4 LDNO charges'!$A$11:$A$201,0))))</f>
        <v>22J</v>
      </c>
      <c r="C34" s="186">
        <f>IFERROR(INDEX('Annex 1 LV, HV and UMS charges'!$C$12:$C$43,MATCH($A34,'Annex 1 LV, HV and UMS charges'!$A$12:$A$43,0)),INDEX('Annex 4 LDNO charges'!$C$11:$C$201,MATCH($A34,'Annex 4 LDNO charges'!$A$11:$A$201,0)))</f>
        <v>0</v>
      </c>
      <c r="D34" s="228"/>
      <c r="E34" s="228"/>
      <c r="F34" s="227">
        <v>6.5258362970998907E-2</v>
      </c>
    </row>
    <row r="35" spans="1:6" ht="27.75" customHeight="1" x14ac:dyDescent="0.2">
      <c r="A35" s="231" t="s">
        <v>510</v>
      </c>
      <c r="B35" s="171" t="str">
        <f>IFERROR(INDEX('Annex 1 LV, HV and UMS charges'!$B$12:$B$43,MATCH($A35,'Annex 1 LV, HV and UMS charges'!$A$12:$A$43,0)),IF(INDEX('Annex 4 LDNO charges'!$B$11:$B$201,MATCH($A35,'Annex 4 LDNO charges'!$A$11:$A$201,0))=0,"",INDEX('Annex 4 LDNO charges'!$B$11:$B$201,MATCH($A35,'Annex 4 LDNO charges'!$A$11:$A$201,0))))</f>
        <v>23J</v>
      </c>
      <c r="C35" s="186">
        <f>IFERROR(INDEX('Annex 1 LV, HV and UMS charges'!$C$12:$C$43,MATCH($A35,'Annex 1 LV, HV and UMS charges'!$A$12:$A$43,0)),INDEX('Annex 4 LDNO charges'!$C$11:$C$201,MATCH($A35,'Annex 4 LDNO charges'!$A$11:$A$201,0)))</f>
        <v>0</v>
      </c>
      <c r="D35" s="228"/>
      <c r="E35" s="228"/>
      <c r="F35" s="227">
        <v>6.5258362970998907E-2</v>
      </c>
    </row>
    <row r="36" spans="1:6" ht="27.75" customHeight="1" x14ac:dyDescent="0.2">
      <c r="A36" s="231" t="s">
        <v>511</v>
      </c>
      <c r="B36" s="171" t="str">
        <f>IFERROR(INDEX('Annex 1 LV, HV and UMS charges'!$B$12:$B$43,MATCH($A36,'Annex 1 LV, HV and UMS charges'!$A$12:$A$43,0)),IF(INDEX('Annex 4 LDNO charges'!$B$11:$B$201,MATCH($A36,'Annex 4 LDNO charges'!$A$11:$A$201,0))=0,"",INDEX('Annex 4 LDNO charges'!$B$11:$B$201,MATCH($A36,'Annex 4 LDNO charges'!$A$11:$A$201,0))))</f>
        <v>24J</v>
      </c>
      <c r="C36" s="186">
        <f>IFERROR(INDEX('Annex 1 LV, HV and UMS charges'!$C$12:$C$43,MATCH($A36,'Annex 1 LV, HV and UMS charges'!$A$12:$A$43,0)),INDEX('Annex 4 LDNO charges'!$C$11:$C$201,MATCH($A36,'Annex 4 LDNO charges'!$A$11:$A$201,0)))</f>
        <v>0</v>
      </c>
      <c r="D36" s="228"/>
      <c r="E36" s="228"/>
      <c r="F36" s="227">
        <v>6.5258362970998907E-2</v>
      </c>
    </row>
    <row r="37" spans="1:6" ht="27.75" customHeight="1" x14ac:dyDescent="0.2">
      <c r="A37" s="232" t="s">
        <v>512</v>
      </c>
      <c r="B37" s="171" t="str">
        <f>IFERROR(INDEX('Annex 1 LV, HV and UMS charges'!$B$12:$B$43,MATCH($A37,'Annex 1 LV, HV and UMS charges'!$A$12:$A$43,0)),IF(INDEX('Annex 4 LDNO charges'!$B$11:$B$201,MATCH($A37,'Annex 4 LDNO charges'!$A$11:$A$201,0))=0,"",INDEX('Annex 4 LDNO charges'!$B$11:$B$201,MATCH($A37,'Annex 4 LDNO charges'!$A$11:$A$201,0))))</f>
        <v>J61</v>
      </c>
      <c r="C37" s="186" t="str">
        <f>IFERROR(INDEX('Annex 1 LV, HV and UMS charges'!$C$12:$C$43,MATCH($A37,'Annex 1 LV, HV and UMS charges'!$A$12:$A$43,0)),INDEX('Annex 4 LDNO charges'!$C$11:$C$201,MATCH($A37,'Annex 4 LDNO charges'!$A$11:$A$201,0)))</f>
        <v>0, 1, 2</v>
      </c>
      <c r="D37" s="227">
        <v>5.7538427037113801E-2</v>
      </c>
      <c r="E37" s="227">
        <v>9.4536320191825496</v>
      </c>
      <c r="F37" s="227">
        <v>6.5258362970998907E-2</v>
      </c>
    </row>
    <row r="38" spans="1:6" ht="27.75" customHeight="1" x14ac:dyDescent="0.2">
      <c r="A38" s="231" t="s">
        <v>514</v>
      </c>
      <c r="B38" s="171" t="str">
        <f>IFERROR(INDEX('Annex 1 LV, HV and UMS charges'!$B$12:$B$43,MATCH($A38,'Annex 1 LV, HV and UMS charges'!$A$12:$A$43,0)),IF(INDEX('Annex 4 LDNO charges'!$B$11:$B$201,MATCH($A38,'Annex 4 LDNO charges'!$A$11:$A$201,0))=0,"",INDEX('Annex 4 LDNO charges'!$B$11:$B$201,MATCH($A38,'Annex 4 LDNO charges'!$A$11:$A$201,0))))</f>
        <v>J64</v>
      </c>
      <c r="C38" s="186" t="str">
        <f>IFERROR(INDEX('Annex 1 LV, HV and UMS charges'!$C$12:$C$43,MATCH($A38,'Annex 1 LV, HV and UMS charges'!$A$12:$A$43,0)),INDEX('Annex 4 LDNO charges'!$C$11:$C$201,MATCH($A38,'Annex 4 LDNO charges'!$A$11:$A$201,0)))</f>
        <v>0, 3, 4, 5-8</v>
      </c>
      <c r="D38" s="228"/>
      <c r="E38" s="228"/>
      <c r="F38" s="227">
        <v>6.5258362970998907E-2</v>
      </c>
    </row>
    <row r="39" spans="1:6" ht="27.75" customHeight="1" x14ac:dyDescent="0.2">
      <c r="A39" s="231" t="s">
        <v>515</v>
      </c>
      <c r="B39" s="171" t="str">
        <f>IFERROR(INDEX('Annex 1 LV, HV and UMS charges'!$B$12:$B$43,MATCH($A39,'Annex 1 LV, HV and UMS charges'!$A$12:$A$43,0)),IF(INDEX('Annex 4 LDNO charges'!$B$11:$B$201,MATCH($A39,'Annex 4 LDNO charges'!$A$11:$A$201,0))=0,"",INDEX('Annex 4 LDNO charges'!$B$11:$B$201,MATCH($A39,'Annex 4 LDNO charges'!$A$11:$A$201,0))))</f>
        <v>61J</v>
      </c>
      <c r="C39" s="186" t="str">
        <f>IFERROR(INDEX('Annex 1 LV, HV and UMS charges'!$C$12:$C$43,MATCH($A39,'Annex 1 LV, HV and UMS charges'!$A$12:$A$43,0)),INDEX('Annex 4 LDNO charges'!$C$11:$C$201,MATCH($A39,'Annex 4 LDNO charges'!$A$11:$A$201,0)))</f>
        <v>0, 3, 4, 5-8</v>
      </c>
      <c r="D39" s="228"/>
      <c r="E39" s="228"/>
      <c r="F39" s="227">
        <v>6.5258362970998907E-2</v>
      </c>
    </row>
    <row r="40" spans="1:6" ht="27.75" customHeight="1" x14ac:dyDescent="0.2">
      <c r="A40" s="231" t="s">
        <v>516</v>
      </c>
      <c r="B40" s="171" t="str">
        <f>IFERROR(INDEX('Annex 1 LV, HV and UMS charges'!$B$12:$B$43,MATCH($A40,'Annex 1 LV, HV and UMS charges'!$A$12:$A$43,0)),IF(INDEX('Annex 4 LDNO charges'!$B$11:$B$201,MATCH($A40,'Annex 4 LDNO charges'!$A$11:$A$201,0))=0,"",INDEX('Annex 4 LDNO charges'!$B$11:$B$201,MATCH($A40,'Annex 4 LDNO charges'!$A$11:$A$201,0))))</f>
        <v>62J</v>
      </c>
      <c r="C40" s="186" t="str">
        <f>IFERROR(INDEX('Annex 1 LV, HV and UMS charges'!$C$12:$C$43,MATCH($A40,'Annex 1 LV, HV and UMS charges'!$A$12:$A$43,0)),INDEX('Annex 4 LDNO charges'!$C$11:$C$201,MATCH($A40,'Annex 4 LDNO charges'!$A$11:$A$201,0)))</f>
        <v>0, 3, 4, 5-8</v>
      </c>
      <c r="D40" s="228"/>
      <c r="E40" s="228"/>
      <c r="F40" s="227">
        <v>6.5258362970998907E-2</v>
      </c>
    </row>
    <row r="41" spans="1:6" ht="27.75" customHeight="1" x14ac:dyDescent="0.2">
      <c r="A41" s="231" t="s">
        <v>517</v>
      </c>
      <c r="B41" s="171" t="str">
        <f>IFERROR(INDEX('Annex 1 LV, HV and UMS charges'!$B$12:$B$43,MATCH($A41,'Annex 1 LV, HV and UMS charges'!$A$12:$A$43,0)),IF(INDEX('Annex 4 LDNO charges'!$B$11:$B$201,MATCH($A41,'Annex 4 LDNO charges'!$A$11:$A$201,0))=0,"",INDEX('Annex 4 LDNO charges'!$B$11:$B$201,MATCH($A41,'Annex 4 LDNO charges'!$A$11:$A$201,0))))</f>
        <v>63J</v>
      </c>
      <c r="C41" s="186" t="str">
        <f>IFERROR(INDEX('Annex 1 LV, HV and UMS charges'!$C$12:$C$43,MATCH($A41,'Annex 1 LV, HV and UMS charges'!$A$12:$A$43,0)),INDEX('Annex 4 LDNO charges'!$C$11:$C$201,MATCH($A41,'Annex 4 LDNO charges'!$A$11:$A$201,0)))</f>
        <v>0, 3, 4, 5-8</v>
      </c>
      <c r="D41" s="228"/>
      <c r="E41" s="228"/>
      <c r="F41" s="227">
        <v>6.5258362970998907E-2</v>
      </c>
    </row>
    <row r="42" spans="1:6" ht="27.75" customHeight="1" x14ac:dyDescent="0.2">
      <c r="A42" s="231" t="s">
        <v>518</v>
      </c>
      <c r="B42" s="171" t="str">
        <f>IFERROR(INDEX('Annex 1 LV, HV and UMS charges'!$B$12:$B$43,MATCH($A42,'Annex 1 LV, HV and UMS charges'!$A$12:$A$43,0)),IF(INDEX('Annex 4 LDNO charges'!$B$11:$B$201,MATCH($A42,'Annex 4 LDNO charges'!$A$11:$A$201,0))=0,"",INDEX('Annex 4 LDNO charges'!$B$11:$B$201,MATCH($A42,'Annex 4 LDNO charges'!$A$11:$A$201,0))))</f>
        <v>64J</v>
      </c>
      <c r="C42" s="186" t="str">
        <f>IFERROR(INDEX('Annex 1 LV, HV and UMS charges'!$C$12:$C$43,MATCH($A42,'Annex 1 LV, HV and UMS charges'!$A$12:$A$43,0)),INDEX('Annex 4 LDNO charges'!$C$11:$C$201,MATCH($A42,'Annex 4 LDNO charges'!$A$11:$A$201,0)))</f>
        <v>0, 3, 4, 5-8</v>
      </c>
      <c r="D42" s="228"/>
      <c r="E42" s="228"/>
      <c r="F42" s="227">
        <v>6.5258362970998907E-2</v>
      </c>
    </row>
    <row r="43" spans="1:6" ht="27.75" customHeight="1" x14ac:dyDescent="0.2">
      <c r="A43" s="231" t="s">
        <v>519</v>
      </c>
      <c r="B43" s="171" t="str">
        <f>IFERROR(INDEX('Annex 1 LV, HV and UMS charges'!$B$12:$B$43,MATCH($A43,'Annex 1 LV, HV and UMS charges'!$A$12:$A$43,0)),IF(INDEX('Annex 4 LDNO charges'!$B$11:$B$201,MATCH($A43,'Annex 4 LDNO charges'!$A$11:$A$201,0))=0,"",INDEX('Annex 4 LDNO charges'!$B$11:$B$201,MATCH($A43,'Annex 4 LDNO charges'!$A$11:$A$201,0))))</f>
        <v>J86</v>
      </c>
      <c r="C43" s="186">
        <f>IFERROR(INDEX('Annex 1 LV, HV and UMS charges'!$C$12:$C$43,MATCH($A43,'Annex 1 LV, HV and UMS charges'!$A$12:$A$43,0)),INDEX('Annex 4 LDNO charges'!$C$11:$C$201,MATCH($A43,'Annex 4 LDNO charges'!$A$11:$A$201,0)))</f>
        <v>0</v>
      </c>
      <c r="D43" s="228"/>
      <c r="E43" s="228"/>
      <c r="F43" s="227">
        <v>6.5258362970998907E-2</v>
      </c>
    </row>
    <row r="44" spans="1:6" ht="27.75" customHeight="1" x14ac:dyDescent="0.2">
      <c r="A44" s="231" t="s">
        <v>520</v>
      </c>
      <c r="B44" s="171" t="str">
        <f>IFERROR(INDEX('Annex 1 LV, HV and UMS charges'!$B$12:$B$43,MATCH($A44,'Annex 1 LV, HV and UMS charges'!$A$12:$A$43,0)),IF(INDEX('Annex 4 LDNO charges'!$B$11:$B$201,MATCH($A44,'Annex 4 LDNO charges'!$A$11:$A$201,0))=0,"",INDEX('Annex 4 LDNO charges'!$B$11:$B$201,MATCH($A44,'Annex 4 LDNO charges'!$A$11:$A$201,0))))</f>
        <v>71J</v>
      </c>
      <c r="C44" s="186">
        <f>IFERROR(INDEX('Annex 1 LV, HV and UMS charges'!$C$12:$C$43,MATCH($A44,'Annex 1 LV, HV and UMS charges'!$A$12:$A$43,0)),INDEX('Annex 4 LDNO charges'!$C$11:$C$201,MATCH($A44,'Annex 4 LDNO charges'!$A$11:$A$201,0)))</f>
        <v>0</v>
      </c>
      <c r="D44" s="228"/>
      <c r="E44" s="228"/>
      <c r="F44" s="227">
        <v>6.5258362970998907E-2</v>
      </c>
    </row>
    <row r="45" spans="1:6" ht="27.75" customHeight="1" x14ac:dyDescent="0.2">
      <c r="A45" s="231" t="s">
        <v>521</v>
      </c>
      <c r="B45" s="171" t="str">
        <f>IFERROR(INDEX('Annex 1 LV, HV and UMS charges'!$B$12:$B$43,MATCH($A45,'Annex 1 LV, HV and UMS charges'!$A$12:$A$43,0)),IF(INDEX('Annex 4 LDNO charges'!$B$11:$B$201,MATCH($A45,'Annex 4 LDNO charges'!$A$11:$A$201,0))=0,"",INDEX('Annex 4 LDNO charges'!$B$11:$B$201,MATCH($A45,'Annex 4 LDNO charges'!$A$11:$A$201,0))))</f>
        <v>72J</v>
      </c>
      <c r="C45" s="186">
        <f>IFERROR(INDEX('Annex 1 LV, HV and UMS charges'!$C$12:$C$43,MATCH($A45,'Annex 1 LV, HV and UMS charges'!$A$12:$A$43,0)),INDEX('Annex 4 LDNO charges'!$C$11:$C$201,MATCH($A45,'Annex 4 LDNO charges'!$A$11:$A$201,0)))</f>
        <v>0</v>
      </c>
      <c r="D45" s="228"/>
      <c r="E45" s="228"/>
      <c r="F45" s="227">
        <v>6.5258362970998907E-2</v>
      </c>
    </row>
    <row r="46" spans="1:6" ht="27.75" customHeight="1" x14ac:dyDescent="0.2">
      <c r="A46" s="231" t="s">
        <v>522</v>
      </c>
      <c r="B46" s="171" t="str">
        <f>IFERROR(INDEX('Annex 1 LV, HV and UMS charges'!$B$12:$B$43,MATCH($A46,'Annex 1 LV, HV and UMS charges'!$A$12:$A$43,0)),IF(INDEX('Annex 4 LDNO charges'!$B$11:$B$201,MATCH($A46,'Annex 4 LDNO charges'!$A$11:$A$201,0))=0,"",INDEX('Annex 4 LDNO charges'!$B$11:$B$201,MATCH($A46,'Annex 4 LDNO charges'!$A$11:$A$201,0))))</f>
        <v>73J</v>
      </c>
      <c r="C46" s="186">
        <f>IFERROR(INDEX('Annex 1 LV, HV and UMS charges'!$C$12:$C$43,MATCH($A46,'Annex 1 LV, HV and UMS charges'!$A$12:$A$43,0)),INDEX('Annex 4 LDNO charges'!$C$11:$C$201,MATCH($A46,'Annex 4 LDNO charges'!$A$11:$A$201,0)))</f>
        <v>0</v>
      </c>
      <c r="D46" s="228"/>
      <c r="E46" s="228"/>
      <c r="F46" s="227">
        <v>6.5258362970998907E-2</v>
      </c>
    </row>
    <row r="47" spans="1:6" ht="27.75" customHeight="1" x14ac:dyDescent="0.2">
      <c r="A47" s="231" t="s">
        <v>523</v>
      </c>
      <c r="B47" s="171" t="str">
        <f>IFERROR(INDEX('Annex 1 LV, HV and UMS charges'!$B$12:$B$43,MATCH($A47,'Annex 1 LV, HV and UMS charges'!$A$12:$A$43,0)),IF(INDEX('Annex 4 LDNO charges'!$B$11:$B$201,MATCH($A47,'Annex 4 LDNO charges'!$A$11:$A$201,0))=0,"",INDEX('Annex 4 LDNO charges'!$B$11:$B$201,MATCH($A47,'Annex 4 LDNO charges'!$A$11:$A$201,0))))</f>
        <v>74J</v>
      </c>
      <c r="C47" s="186">
        <f>IFERROR(INDEX('Annex 1 LV, HV and UMS charges'!$C$12:$C$43,MATCH($A47,'Annex 1 LV, HV and UMS charges'!$A$12:$A$43,0)),INDEX('Annex 4 LDNO charges'!$C$11:$C$201,MATCH($A47,'Annex 4 LDNO charges'!$A$11:$A$201,0)))</f>
        <v>0</v>
      </c>
      <c r="D47" s="228"/>
      <c r="E47" s="228"/>
      <c r="F47" s="227">
        <v>6.5258362970998907E-2</v>
      </c>
    </row>
    <row r="48" spans="1:6" ht="27.75" customHeight="1" x14ac:dyDescent="0.2">
      <c r="A48" s="231" t="s">
        <v>524</v>
      </c>
      <c r="B48" s="171" t="str">
        <f>IFERROR(INDEX('Annex 1 LV, HV and UMS charges'!$B$12:$B$43,MATCH($A48,'Annex 1 LV, HV and UMS charges'!$A$12:$A$43,0)),IF(INDEX('Annex 4 LDNO charges'!$B$11:$B$201,MATCH($A48,'Annex 4 LDNO charges'!$A$11:$A$201,0))=0,"",INDEX('Annex 4 LDNO charges'!$B$11:$B$201,MATCH($A48,'Annex 4 LDNO charges'!$A$11:$A$201,0))))</f>
        <v>J85</v>
      </c>
      <c r="C48" s="186">
        <f>IFERROR(INDEX('Annex 1 LV, HV and UMS charges'!$C$12:$C$43,MATCH($A48,'Annex 1 LV, HV and UMS charges'!$A$12:$A$43,0)),INDEX('Annex 4 LDNO charges'!$C$11:$C$201,MATCH($A48,'Annex 4 LDNO charges'!$A$11:$A$201,0)))</f>
        <v>0</v>
      </c>
      <c r="D48" s="228"/>
      <c r="E48" s="228"/>
      <c r="F48" s="227">
        <v>6.5258362970998907E-2</v>
      </c>
    </row>
    <row r="49" spans="1:6" ht="27.75" customHeight="1" x14ac:dyDescent="0.2">
      <c r="A49" s="231" t="s">
        <v>525</v>
      </c>
      <c r="B49" s="171" t="str">
        <f>IFERROR(INDEX('Annex 1 LV, HV and UMS charges'!$B$12:$B$43,MATCH($A49,'Annex 1 LV, HV and UMS charges'!$A$12:$A$43,0)),IF(INDEX('Annex 4 LDNO charges'!$B$11:$B$201,MATCH($A49,'Annex 4 LDNO charges'!$A$11:$A$201,0))=0,"",INDEX('Annex 4 LDNO charges'!$B$11:$B$201,MATCH($A49,'Annex 4 LDNO charges'!$A$11:$A$201,0))))</f>
        <v>Y1J</v>
      </c>
      <c r="C49" s="186">
        <f>IFERROR(INDEX('Annex 1 LV, HV and UMS charges'!$C$12:$C$43,MATCH($A49,'Annex 1 LV, HV and UMS charges'!$A$12:$A$43,0)),INDEX('Annex 4 LDNO charges'!$C$11:$C$201,MATCH($A49,'Annex 4 LDNO charges'!$A$11:$A$201,0)))</f>
        <v>0</v>
      </c>
      <c r="D49" s="228"/>
      <c r="E49" s="228"/>
      <c r="F49" s="227">
        <v>6.5258362970998907E-2</v>
      </c>
    </row>
    <row r="50" spans="1:6" ht="27.75" customHeight="1" x14ac:dyDescent="0.2">
      <c r="A50" s="231" t="s">
        <v>526</v>
      </c>
      <c r="B50" s="171" t="str">
        <f>IFERROR(INDEX('Annex 1 LV, HV and UMS charges'!$B$12:$B$43,MATCH($A50,'Annex 1 LV, HV and UMS charges'!$A$12:$A$43,0)),IF(INDEX('Annex 4 LDNO charges'!$B$11:$B$201,MATCH($A50,'Annex 4 LDNO charges'!$A$11:$A$201,0))=0,"",INDEX('Annex 4 LDNO charges'!$B$11:$B$201,MATCH($A50,'Annex 4 LDNO charges'!$A$11:$A$201,0))))</f>
        <v>Y2J</v>
      </c>
      <c r="C50" s="186">
        <f>IFERROR(INDEX('Annex 1 LV, HV and UMS charges'!$C$12:$C$43,MATCH($A50,'Annex 1 LV, HV and UMS charges'!$A$12:$A$43,0)),INDEX('Annex 4 LDNO charges'!$C$11:$C$201,MATCH($A50,'Annex 4 LDNO charges'!$A$11:$A$201,0)))</f>
        <v>0</v>
      </c>
      <c r="D50" s="228"/>
      <c r="E50" s="228"/>
      <c r="F50" s="227">
        <v>6.5258362970998907E-2</v>
      </c>
    </row>
    <row r="51" spans="1:6" ht="27.75" customHeight="1" x14ac:dyDescent="0.2">
      <c r="A51" s="231" t="s">
        <v>527</v>
      </c>
      <c r="B51" s="171" t="str">
        <f>IFERROR(INDEX('Annex 1 LV, HV and UMS charges'!$B$12:$B$43,MATCH($A51,'Annex 1 LV, HV and UMS charges'!$A$12:$A$43,0)),IF(INDEX('Annex 4 LDNO charges'!$B$11:$B$201,MATCH($A51,'Annex 4 LDNO charges'!$A$11:$A$201,0))=0,"",INDEX('Annex 4 LDNO charges'!$B$11:$B$201,MATCH($A51,'Annex 4 LDNO charges'!$A$11:$A$201,0))))</f>
        <v>Y3J</v>
      </c>
      <c r="C51" s="186">
        <f>IFERROR(INDEX('Annex 1 LV, HV and UMS charges'!$C$12:$C$43,MATCH($A51,'Annex 1 LV, HV and UMS charges'!$A$12:$A$43,0)),INDEX('Annex 4 LDNO charges'!$C$11:$C$201,MATCH($A51,'Annex 4 LDNO charges'!$A$11:$A$201,0)))</f>
        <v>0</v>
      </c>
      <c r="D51" s="228"/>
      <c r="E51" s="228"/>
      <c r="F51" s="227">
        <v>6.5258362970998907E-2</v>
      </c>
    </row>
    <row r="52" spans="1:6" ht="27.75" customHeight="1" x14ac:dyDescent="0.2">
      <c r="A52" s="231" t="s">
        <v>528</v>
      </c>
      <c r="B52" s="171" t="str">
        <f>IFERROR(INDEX('Annex 1 LV, HV and UMS charges'!$B$12:$B$43,MATCH($A52,'Annex 1 LV, HV and UMS charges'!$A$12:$A$43,0)),IF(INDEX('Annex 4 LDNO charges'!$B$11:$B$201,MATCH($A52,'Annex 4 LDNO charges'!$A$11:$A$201,0))=0,"",INDEX('Annex 4 LDNO charges'!$B$11:$B$201,MATCH($A52,'Annex 4 LDNO charges'!$A$11:$A$201,0))))</f>
        <v>Y4J</v>
      </c>
      <c r="C52" s="186">
        <f>IFERROR(INDEX('Annex 1 LV, HV and UMS charges'!$C$12:$C$43,MATCH($A52,'Annex 1 LV, HV and UMS charges'!$A$12:$A$43,0)),INDEX('Annex 4 LDNO charges'!$C$11:$C$201,MATCH($A52,'Annex 4 LDNO charges'!$A$11:$A$201,0)))</f>
        <v>0</v>
      </c>
      <c r="D52" s="228"/>
      <c r="E52" s="228"/>
      <c r="F52" s="227">
        <v>6.5258362970998907E-2</v>
      </c>
    </row>
    <row r="53" spans="1:6" ht="27.75" customHeight="1" x14ac:dyDescent="0.2">
      <c r="A53" s="231" t="s">
        <v>529</v>
      </c>
      <c r="B53" s="171" t="str">
        <f>IFERROR(INDEX('Annex 1 LV, HV and UMS charges'!$B$12:$B$43,MATCH($A53,'Annex 1 LV, HV and UMS charges'!$A$12:$A$43,0)),IF(INDEX('Annex 4 LDNO charges'!$B$11:$B$201,MATCH($A53,'Annex 4 LDNO charges'!$A$11:$A$201,0))=0,"",INDEX('Annex 4 LDNO charges'!$B$11:$B$201,MATCH($A53,'Annex 4 LDNO charges'!$A$11:$A$201,0))))</f>
        <v>J84</v>
      </c>
      <c r="C53" s="186">
        <f>IFERROR(INDEX('Annex 1 LV, HV and UMS charges'!$C$12:$C$43,MATCH($A53,'Annex 1 LV, HV and UMS charges'!$A$12:$A$43,0)),INDEX('Annex 4 LDNO charges'!$C$11:$C$201,MATCH($A53,'Annex 4 LDNO charges'!$A$11:$A$201,0)))</f>
        <v>0</v>
      </c>
      <c r="D53" s="228"/>
      <c r="E53" s="228"/>
      <c r="F53" s="227">
        <v>6.5258362970998907E-2</v>
      </c>
    </row>
    <row r="54" spans="1:6" ht="27.75" customHeight="1" x14ac:dyDescent="0.2">
      <c r="A54" s="231" t="s">
        <v>530</v>
      </c>
      <c r="B54" s="171" t="str">
        <f>IFERROR(INDEX('Annex 1 LV, HV and UMS charges'!$B$12:$B$43,MATCH($A54,'Annex 1 LV, HV and UMS charges'!$A$12:$A$43,0)),IF(INDEX('Annex 4 LDNO charges'!$B$11:$B$201,MATCH($A54,'Annex 4 LDNO charges'!$A$11:$A$201,0))=0,"",INDEX('Annex 4 LDNO charges'!$B$11:$B$201,MATCH($A54,'Annex 4 LDNO charges'!$A$11:$A$201,0))))</f>
        <v>81J</v>
      </c>
      <c r="C54" s="186">
        <f>IFERROR(INDEX('Annex 1 LV, HV and UMS charges'!$C$12:$C$43,MATCH($A54,'Annex 1 LV, HV and UMS charges'!$A$12:$A$43,0)),INDEX('Annex 4 LDNO charges'!$C$11:$C$201,MATCH($A54,'Annex 4 LDNO charges'!$A$11:$A$201,0)))</f>
        <v>0</v>
      </c>
      <c r="D54" s="228"/>
      <c r="E54" s="228"/>
      <c r="F54" s="227">
        <v>6.5258362970998907E-2</v>
      </c>
    </row>
    <row r="55" spans="1:6" ht="27.75" customHeight="1" x14ac:dyDescent="0.2">
      <c r="A55" s="231" t="s">
        <v>531</v>
      </c>
      <c r="B55" s="171" t="str">
        <f>IFERROR(INDEX('Annex 1 LV, HV and UMS charges'!$B$12:$B$43,MATCH($A55,'Annex 1 LV, HV and UMS charges'!$A$12:$A$43,0)),IF(INDEX('Annex 4 LDNO charges'!$B$11:$B$201,MATCH($A55,'Annex 4 LDNO charges'!$A$11:$A$201,0))=0,"",INDEX('Annex 4 LDNO charges'!$B$11:$B$201,MATCH($A55,'Annex 4 LDNO charges'!$A$11:$A$201,0))))</f>
        <v>82J</v>
      </c>
      <c r="C55" s="186">
        <f>IFERROR(INDEX('Annex 1 LV, HV and UMS charges'!$C$12:$C$43,MATCH($A55,'Annex 1 LV, HV and UMS charges'!$A$12:$A$43,0)),INDEX('Annex 4 LDNO charges'!$C$11:$C$201,MATCH($A55,'Annex 4 LDNO charges'!$A$11:$A$201,0)))</f>
        <v>0</v>
      </c>
      <c r="D55" s="228"/>
      <c r="E55" s="228"/>
      <c r="F55" s="227">
        <v>6.5258362970998907E-2</v>
      </c>
    </row>
    <row r="56" spans="1:6" ht="27.75" customHeight="1" x14ac:dyDescent="0.2">
      <c r="A56" s="231" t="s">
        <v>532</v>
      </c>
      <c r="B56" s="171" t="str">
        <f>IFERROR(INDEX('Annex 1 LV, HV and UMS charges'!$B$12:$B$43,MATCH($A56,'Annex 1 LV, HV and UMS charges'!$A$12:$A$43,0)),IF(INDEX('Annex 4 LDNO charges'!$B$11:$B$201,MATCH($A56,'Annex 4 LDNO charges'!$A$11:$A$201,0))=0,"",INDEX('Annex 4 LDNO charges'!$B$11:$B$201,MATCH($A56,'Annex 4 LDNO charges'!$A$11:$A$201,0))))</f>
        <v>83J</v>
      </c>
      <c r="C56" s="186">
        <f>IFERROR(INDEX('Annex 1 LV, HV and UMS charges'!$C$12:$C$43,MATCH($A56,'Annex 1 LV, HV and UMS charges'!$A$12:$A$43,0)),INDEX('Annex 4 LDNO charges'!$C$11:$C$201,MATCH($A56,'Annex 4 LDNO charges'!$A$11:$A$201,0)))</f>
        <v>0</v>
      </c>
      <c r="D56" s="228"/>
      <c r="E56" s="228"/>
      <c r="F56" s="227">
        <v>6.5258362970998907E-2</v>
      </c>
    </row>
    <row r="57" spans="1:6" ht="27.75" customHeight="1" x14ac:dyDescent="0.2">
      <c r="A57" s="231" t="s">
        <v>533</v>
      </c>
      <c r="B57" s="171" t="str">
        <f>IFERROR(INDEX('Annex 1 LV, HV and UMS charges'!$B$12:$B$43,MATCH($A57,'Annex 1 LV, HV and UMS charges'!$A$12:$A$43,0)),IF(INDEX('Annex 4 LDNO charges'!$B$11:$B$201,MATCH($A57,'Annex 4 LDNO charges'!$A$11:$A$201,0))=0,"",INDEX('Annex 4 LDNO charges'!$B$11:$B$201,MATCH($A57,'Annex 4 LDNO charges'!$A$11:$A$201,0))))</f>
        <v>84J</v>
      </c>
      <c r="C57" s="186">
        <f>IFERROR(INDEX('Annex 1 LV, HV and UMS charges'!$C$12:$C$43,MATCH($A57,'Annex 1 LV, HV and UMS charges'!$A$12:$A$43,0)),INDEX('Annex 4 LDNO charges'!$C$11:$C$201,MATCH($A57,'Annex 4 LDNO charges'!$A$11:$A$201,0)))</f>
        <v>0</v>
      </c>
      <c r="D57" s="228"/>
      <c r="E57" s="228"/>
      <c r="F57" s="227">
        <v>6.5258362970998907E-2</v>
      </c>
    </row>
    <row r="58" spans="1:6" ht="27.75" customHeight="1" x14ac:dyDescent="0.2">
      <c r="A58" s="231" t="s">
        <v>622</v>
      </c>
      <c r="B58" s="171" t="str">
        <f>IFERROR(INDEX('Annex 1 LV, HV and UMS charges'!$B$12:$B$43,MATCH($A58,'Annex 1 LV, HV and UMS charges'!$A$12:$A$43,0)),IF(INDEX('Annex 4 LDNO charges'!$B$11:$B$201,MATCH($A58,'Annex 4 LDNO charges'!$A$11:$A$201,0))=0,"",INDEX('Annex 4 LDNO charges'!$B$11:$B$201,MATCH($A58,'Annex 4 LDNO charges'!$A$11:$A$201,0))))</f>
        <v/>
      </c>
      <c r="C58" s="186" t="str">
        <f>IFERROR(INDEX('Annex 1 LV, HV and UMS charges'!$C$12:$C$43,MATCH($A58,'Annex 1 LV, HV and UMS charges'!$A$12:$A$43,0)),INDEX('Annex 4 LDNO charges'!$C$11:$C$201,MATCH($A58,'Annex 4 LDNO charges'!$A$11:$A$201,0)))</f>
        <v>0, 1, 2</v>
      </c>
      <c r="D58" s="227">
        <v>5.7538427037113801E-2</v>
      </c>
      <c r="E58" s="227">
        <v>9.4536320191825496</v>
      </c>
      <c r="F58" s="227">
        <v>6.5258362970998907E-2</v>
      </c>
    </row>
    <row r="59" spans="1:6" ht="27.75" customHeight="1" x14ac:dyDescent="0.2">
      <c r="A59" s="231" t="s">
        <v>624</v>
      </c>
      <c r="B59" s="171" t="str">
        <f>IFERROR(INDEX('Annex 1 LV, HV and UMS charges'!$B$12:$B$43,MATCH($A59,'Annex 1 LV, HV and UMS charges'!$A$12:$A$43,0)),IF(INDEX('Annex 4 LDNO charges'!$B$11:$B$201,MATCH($A59,'Annex 4 LDNO charges'!$A$11:$A$201,0))=0,"",INDEX('Annex 4 LDNO charges'!$B$11:$B$201,MATCH($A59,'Annex 4 LDNO charges'!$A$11:$A$201,0))))</f>
        <v/>
      </c>
      <c r="C59" s="186" t="str">
        <f>IFERROR(INDEX('Annex 1 LV, HV and UMS charges'!$C$12:$C$43,MATCH($A59,'Annex 1 LV, HV and UMS charges'!$A$12:$A$43,0)),INDEX('Annex 4 LDNO charges'!$C$11:$C$201,MATCH($A59,'Annex 4 LDNO charges'!$A$11:$A$201,0)))</f>
        <v>0, 3, 4, 5-8</v>
      </c>
      <c r="D59" s="228"/>
      <c r="E59" s="228"/>
      <c r="F59" s="227">
        <v>6.5258362970998907E-2</v>
      </c>
    </row>
    <row r="60" spans="1:6" ht="27.75" customHeight="1" x14ac:dyDescent="0.2">
      <c r="A60" s="231" t="s">
        <v>625</v>
      </c>
      <c r="B60" s="171" t="str">
        <f>IFERROR(INDEX('Annex 1 LV, HV and UMS charges'!$B$12:$B$43,MATCH($A60,'Annex 1 LV, HV and UMS charges'!$A$12:$A$43,0)),IF(INDEX('Annex 4 LDNO charges'!$B$11:$B$201,MATCH($A60,'Annex 4 LDNO charges'!$A$11:$A$201,0))=0,"",INDEX('Annex 4 LDNO charges'!$B$11:$B$201,MATCH($A60,'Annex 4 LDNO charges'!$A$11:$A$201,0))))</f>
        <v/>
      </c>
      <c r="C60" s="186" t="str">
        <f>IFERROR(INDEX('Annex 1 LV, HV and UMS charges'!$C$12:$C$43,MATCH($A60,'Annex 1 LV, HV and UMS charges'!$A$12:$A$43,0)),INDEX('Annex 4 LDNO charges'!$C$11:$C$201,MATCH($A60,'Annex 4 LDNO charges'!$A$11:$A$201,0)))</f>
        <v>0, 3, 4, 5-8</v>
      </c>
      <c r="D60" s="228"/>
      <c r="E60" s="228"/>
      <c r="F60" s="227">
        <v>6.5258362970998907E-2</v>
      </c>
    </row>
    <row r="61" spans="1:6" ht="27.75" customHeight="1" x14ac:dyDescent="0.2">
      <c r="A61" s="231" t="s">
        <v>626</v>
      </c>
      <c r="B61" s="171" t="str">
        <f>IFERROR(INDEX('Annex 1 LV, HV and UMS charges'!$B$12:$B$43,MATCH($A61,'Annex 1 LV, HV and UMS charges'!$A$12:$A$43,0)),IF(INDEX('Annex 4 LDNO charges'!$B$11:$B$201,MATCH($A61,'Annex 4 LDNO charges'!$A$11:$A$201,0))=0,"",INDEX('Annex 4 LDNO charges'!$B$11:$B$201,MATCH($A61,'Annex 4 LDNO charges'!$A$11:$A$201,0))))</f>
        <v/>
      </c>
      <c r="C61" s="186" t="str">
        <f>IFERROR(INDEX('Annex 1 LV, HV and UMS charges'!$C$12:$C$43,MATCH($A61,'Annex 1 LV, HV and UMS charges'!$A$12:$A$43,0)),INDEX('Annex 4 LDNO charges'!$C$11:$C$201,MATCH($A61,'Annex 4 LDNO charges'!$A$11:$A$201,0)))</f>
        <v>0, 3, 4, 5-8</v>
      </c>
      <c r="D61" s="228"/>
      <c r="E61" s="228"/>
      <c r="F61" s="227">
        <v>6.5258362970998907E-2</v>
      </c>
    </row>
    <row r="62" spans="1:6" ht="27.75" customHeight="1" x14ac:dyDescent="0.2">
      <c r="A62" s="231" t="s">
        <v>627</v>
      </c>
      <c r="B62" s="171" t="str">
        <f>IFERROR(INDEX('Annex 1 LV, HV and UMS charges'!$B$12:$B$43,MATCH($A62,'Annex 1 LV, HV and UMS charges'!$A$12:$A$43,0)),IF(INDEX('Annex 4 LDNO charges'!$B$11:$B$201,MATCH($A62,'Annex 4 LDNO charges'!$A$11:$A$201,0))=0,"",INDEX('Annex 4 LDNO charges'!$B$11:$B$201,MATCH($A62,'Annex 4 LDNO charges'!$A$11:$A$201,0))))</f>
        <v/>
      </c>
      <c r="C62" s="186" t="str">
        <f>IFERROR(INDEX('Annex 1 LV, HV and UMS charges'!$C$12:$C$43,MATCH($A62,'Annex 1 LV, HV and UMS charges'!$A$12:$A$43,0)),INDEX('Annex 4 LDNO charges'!$C$11:$C$201,MATCH($A62,'Annex 4 LDNO charges'!$A$11:$A$201,0)))</f>
        <v>0, 3, 4, 5-8</v>
      </c>
      <c r="D62" s="228"/>
      <c r="E62" s="228"/>
      <c r="F62" s="227">
        <v>6.5258362970998907E-2</v>
      </c>
    </row>
    <row r="63" spans="1:6" ht="27.75" customHeight="1" x14ac:dyDescent="0.2">
      <c r="A63" s="231" t="s">
        <v>628</v>
      </c>
      <c r="B63" s="171" t="str">
        <f>IFERROR(INDEX('Annex 1 LV, HV and UMS charges'!$B$12:$B$43,MATCH($A63,'Annex 1 LV, HV and UMS charges'!$A$12:$A$43,0)),IF(INDEX('Annex 4 LDNO charges'!$B$11:$B$201,MATCH($A63,'Annex 4 LDNO charges'!$A$11:$A$201,0))=0,"",INDEX('Annex 4 LDNO charges'!$B$11:$B$201,MATCH($A63,'Annex 4 LDNO charges'!$A$11:$A$201,0))))</f>
        <v/>
      </c>
      <c r="C63" s="186" t="str">
        <f>IFERROR(INDEX('Annex 1 LV, HV and UMS charges'!$C$12:$C$43,MATCH($A63,'Annex 1 LV, HV and UMS charges'!$A$12:$A$43,0)),INDEX('Annex 4 LDNO charges'!$C$11:$C$201,MATCH($A63,'Annex 4 LDNO charges'!$A$11:$A$201,0)))</f>
        <v>0, 3, 4, 5-8</v>
      </c>
      <c r="D63" s="228"/>
      <c r="E63" s="228"/>
      <c r="F63" s="227">
        <v>6.5258362970998907E-2</v>
      </c>
    </row>
    <row r="64" spans="1:6" ht="27.75" customHeight="1" x14ac:dyDescent="0.2">
      <c r="A64" s="231" t="s">
        <v>629</v>
      </c>
      <c r="B64" s="171" t="str">
        <f>IFERROR(INDEX('Annex 1 LV, HV and UMS charges'!$B$12:$B$43,MATCH($A64,'Annex 1 LV, HV and UMS charges'!$A$12:$A$43,0)),IF(INDEX('Annex 4 LDNO charges'!$B$11:$B$201,MATCH($A64,'Annex 4 LDNO charges'!$A$11:$A$201,0))=0,"",INDEX('Annex 4 LDNO charges'!$B$11:$B$201,MATCH($A64,'Annex 4 LDNO charges'!$A$11:$A$201,0))))</f>
        <v/>
      </c>
      <c r="C64" s="186">
        <f>IFERROR(INDEX('Annex 1 LV, HV and UMS charges'!$C$12:$C$43,MATCH($A64,'Annex 1 LV, HV and UMS charges'!$A$12:$A$43,0)),INDEX('Annex 4 LDNO charges'!$C$11:$C$201,MATCH($A64,'Annex 4 LDNO charges'!$A$11:$A$201,0)))</f>
        <v>0</v>
      </c>
      <c r="D64" s="228"/>
      <c r="E64" s="228"/>
      <c r="F64" s="227">
        <v>6.5258362970998907E-2</v>
      </c>
    </row>
    <row r="65" spans="1:6" ht="27.75" customHeight="1" x14ac:dyDescent="0.2">
      <c r="A65" s="231" t="s">
        <v>630</v>
      </c>
      <c r="B65" s="171" t="str">
        <f>IFERROR(INDEX('Annex 1 LV, HV and UMS charges'!$B$12:$B$43,MATCH($A65,'Annex 1 LV, HV and UMS charges'!$A$12:$A$43,0)),IF(INDEX('Annex 4 LDNO charges'!$B$11:$B$201,MATCH($A65,'Annex 4 LDNO charges'!$A$11:$A$201,0))=0,"",INDEX('Annex 4 LDNO charges'!$B$11:$B$201,MATCH($A65,'Annex 4 LDNO charges'!$A$11:$A$201,0))))</f>
        <v/>
      </c>
      <c r="C65" s="186">
        <f>IFERROR(INDEX('Annex 1 LV, HV and UMS charges'!$C$12:$C$43,MATCH($A65,'Annex 1 LV, HV and UMS charges'!$A$12:$A$43,0)),INDEX('Annex 4 LDNO charges'!$C$11:$C$201,MATCH($A65,'Annex 4 LDNO charges'!$A$11:$A$201,0)))</f>
        <v>0</v>
      </c>
      <c r="D65" s="228"/>
      <c r="E65" s="228"/>
      <c r="F65" s="227">
        <v>6.5258362970998907E-2</v>
      </c>
    </row>
    <row r="66" spans="1:6" ht="27.75" customHeight="1" x14ac:dyDescent="0.2">
      <c r="A66" s="231" t="s">
        <v>631</v>
      </c>
      <c r="B66" s="171" t="str">
        <f>IFERROR(INDEX('Annex 1 LV, HV and UMS charges'!$B$12:$B$43,MATCH($A66,'Annex 1 LV, HV and UMS charges'!$A$12:$A$43,0)),IF(INDEX('Annex 4 LDNO charges'!$B$11:$B$201,MATCH($A66,'Annex 4 LDNO charges'!$A$11:$A$201,0))=0,"",INDEX('Annex 4 LDNO charges'!$B$11:$B$201,MATCH($A66,'Annex 4 LDNO charges'!$A$11:$A$201,0))))</f>
        <v/>
      </c>
      <c r="C66" s="186">
        <f>IFERROR(INDEX('Annex 1 LV, HV and UMS charges'!$C$12:$C$43,MATCH($A66,'Annex 1 LV, HV and UMS charges'!$A$12:$A$43,0)),INDEX('Annex 4 LDNO charges'!$C$11:$C$201,MATCH($A66,'Annex 4 LDNO charges'!$A$11:$A$201,0)))</f>
        <v>0</v>
      </c>
      <c r="D66" s="228"/>
      <c r="E66" s="228"/>
      <c r="F66" s="227">
        <v>6.5258362970998907E-2</v>
      </c>
    </row>
    <row r="67" spans="1:6" ht="27.75" customHeight="1" x14ac:dyDescent="0.2">
      <c r="A67" s="231" t="s">
        <v>632</v>
      </c>
      <c r="B67" s="171" t="str">
        <f>IFERROR(INDEX('Annex 1 LV, HV and UMS charges'!$B$12:$B$43,MATCH($A67,'Annex 1 LV, HV and UMS charges'!$A$12:$A$43,0)),IF(INDEX('Annex 4 LDNO charges'!$B$11:$B$201,MATCH($A67,'Annex 4 LDNO charges'!$A$11:$A$201,0))=0,"",INDEX('Annex 4 LDNO charges'!$B$11:$B$201,MATCH($A67,'Annex 4 LDNO charges'!$A$11:$A$201,0))))</f>
        <v/>
      </c>
      <c r="C67" s="186">
        <f>IFERROR(INDEX('Annex 1 LV, HV and UMS charges'!$C$12:$C$43,MATCH($A67,'Annex 1 LV, HV and UMS charges'!$A$12:$A$43,0)),INDEX('Annex 4 LDNO charges'!$C$11:$C$201,MATCH($A67,'Annex 4 LDNO charges'!$A$11:$A$201,0)))</f>
        <v>0</v>
      </c>
      <c r="D67" s="228"/>
      <c r="E67" s="228"/>
      <c r="F67" s="227">
        <v>6.5258362970998907E-2</v>
      </c>
    </row>
    <row r="68" spans="1:6" ht="27.75" customHeight="1" x14ac:dyDescent="0.2">
      <c r="A68" s="231" t="s">
        <v>633</v>
      </c>
      <c r="B68" s="171" t="str">
        <f>IFERROR(INDEX('Annex 1 LV, HV and UMS charges'!$B$12:$B$43,MATCH($A68,'Annex 1 LV, HV and UMS charges'!$A$12:$A$43,0)),IF(INDEX('Annex 4 LDNO charges'!$B$11:$B$201,MATCH($A68,'Annex 4 LDNO charges'!$A$11:$A$201,0))=0,"",INDEX('Annex 4 LDNO charges'!$B$11:$B$201,MATCH($A68,'Annex 4 LDNO charges'!$A$11:$A$201,0))))</f>
        <v/>
      </c>
      <c r="C68" s="186">
        <f>IFERROR(INDEX('Annex 1 LV, HV and UMS charges'!$C$12:$C$43,MATCH($A68,'Annex 1 LV, HV and UMS charges'!$A$12:$A$43,0)),INDEX('Annex 4 LDNO charges'!$C$11:$C$201,MATCH($A68,'Annex 4 LDNO charges'!$A$11:$A$201,0)))</f>
        <v>0</v>
      </c>
      <c r="D68" s="228"/>
      <c r="E68" s="228"/>
      <c r="F68" s="227">
        <v>6.5258362970998907E-2</v>
      </c>
    </row>
    <row r="69" spans="1:6" ht="27.75" customHeight="1" x14ac:dyDescent="0.2">
      <c r="A69" s="231" t="s">
        <v>634</v>
      </c>
      <c r="B69" s="171" t="str">
        <f>IFERROR(INDEX('Annex 1 LV, HV and UMS charges'!$B$12:$B$43,MATCH($A69,'Annex 1 LV, HV and UMS charges'!$A$12:$A$43,0)),IF(INDEX('Annex 4 LDNO charges'!$B$11:$B$201,MATCH($A69,'Annex 4 LDNO charges'!$A$11:$A$201,0))=0,"",INDEX('Annex 4 LDNO charges'!$B$11:$B$201,MATCH($A69,'Annex 4 LDNO charges'!$A$11:$A$201,0))))</f>
        <v/>
      </c>
      <c r="C69" s="186">
        <f>IFERROR(INDEX('Annex 1 LV, HV and UMS charges'!$C$12:$C$43,MATCH($A69,'Annex 1 LV, HV and UMS charges'!$A$12:$A$43,0)),INDEX('Annex 4 LDNO charges'!$C$11:$C$201,MATCH($A69,'Annex 4 LDNO charges'!$A$11:$A$201,0)))</f>
        <v>0</v>
      </c>
      <c r="D69" s="228"/>
      <c r="E69" s="228"/>
      <c r="F69" s="227">
        <v>6.5258362970998907E-2</v>
      </c>
    </row>
    <row r="70" spans="1:6" ht="27.75" customHeight="1" x14ac:dyDescent="0.2">
      <c r="A70" s="231" t="s">
        <v>635</v>
      </c>
      <c r="B70" s="171" t="str">
        <f>IFERROR(INDEX('Annex 1 LV, HV and UMS charges'!$B$12:$B$43,MATCH($A70,'Annex 1 LV, HV and UMS charges'!$A$12:$A$43,0)),IF(INDEX('Annex 4 LDNO charges'!$B$11:$B$201,MATCH($A70,'Annex 4 LDNO charges'!$A$11:$A$201,0))=0,"",INDEX('Annex 4 LDNO charges'!$B$11:$B$201,MATCH($A70,'Annex 4 LDNO charges'!$A$11:$A$201,0))))</f>
        <v/>
      </c>
      <c r="C70" s="186">
        <f>IFERROR(INDEX('Annex 1 LV, HV and UMS charges'!$C$12:$C$43,MATCH($A70,'Annex 1 LV, HV and UMS charges'!$A$12:$A$43,0)),INDEX('Annex 4 LDNO charges'!$C$11:$C$201,MATCH($A70,'Annex 4 LDNO charges'!$A$11:$A$201,0)))</f>
        <v>0</v>
      </c>
      <c r="D70" s="228"/>
      <c r="E70" s="228"/>
      <c r="F70" s="227">
        <v>6.5258362970998907E-2</v>
      </c>
    </row>
    <row r="71" spans="1:6" ht="27.75" customHeight="1" x14ac:dyDescent="0.2">
      <c r="A71" s="231" t="s">
        <v>636</v>
      </c>
      <c r="B71" s="171" t="str">
        <f>IFERROR(INDEX('Annex 1 LV, HV and UMS charges'!$B$12:$B$43,MATCH($A71,'Annex 1 LV, HV and UMS charges'!$A$12:$A$43,0)),IF(INDEX('Annex 4 LDNO charges'!$B$11:$B$201,MATCH($A71,'Annex 4 LDNO charges'!$A$11:$A$201,0))=0,"",INDEX('Annex 4 LDNO charges'!$B$11:$B$201,MATCH($A71,'Annex 4 LDNO charges'!$A$11:$A$201,0))))</f>
        <v/>
      </c>
      <c r="C71" s="186">
        <f>IFERROR(INDEX('Annex 1 LV, HV and UMS charges'!$C$12:$C$43,MATCH($A71,'Annex 1 LV, HV and UMS charges'!$A$12:$A$43,0)),INDEX('Annex 4 LDNO charges'!$C$11:$C$201,MATCH($A71,'Annex 4 LDNO charges'!$A$11:$A$201,0)))</f>
        <v>0</v>
      </c>
      <c r="D71" s="228"/>
      <c r="E71" s="228"/>
      <c r="F71" s="227">
        <v>6.5258362970998907E-2</v>
      </c>
    </row>
    <row r="72" spans="1:6" ht="27.75" customHeight="1" x14ac:dyDescent="0.2">
      <c r="A72" s="231" t="s">
        <v>637</v>
      </c>
      <c r="B72" s="171" t="str">
        <f>IFERROR(INDEX('Annex 1 LV, HV and UMS charges'!$B$12:$B$43,MATCH($A72,'Annex 1 LV, HV and UMS charges'!$A$12:$A$43,0)),IF(INDEX('Annex 4 LDNO charges'!$B$11:$B$201,MATCH($A72,'Annex 4 LDNO charges'!$A$11:$A$201,0))=0,"",INDEX('Annex 4 LDNO charges'!$B$11:$B$201,MATCH($A72,'Annex 4 LDNO charges'!$A$11:$A$201,0))))</f>
        <v/>
      </c>
      <c r="C72" s="186">
        <f>IFERROR(INDEX('Annex 1 LV, HV and UMS charges'!$C$12:$C$43,MATCH($A72,'Annex 1 LV, HV and UMS charges'!$A$12:$A$43,0)),INDEX('Annex 4 LDNO charges'!$C$11:$C$201,MATCH($A72,'Annex 4 LDNO charges'!$A$11:$A$201,0)))</f>
        <v>0</v>
      </c>
      <c r="D72" s="228"/>
      <c r="E72" s="228"/>
      <c r="F72" s="227">
        <v>6.5258362970998907E-2</v>
      </c>
    </row>
    <row r="73" spans="1:6" ht="27.75" customHeight="1" x14ac:dyDescent="0.2">
      <c r="A73" s="231" t="s">
        <v>638</v>
      </c>
      <c r="B73" s="171" t="str">
        <f>IFERROR(INDEX('Annex 1 LV, HV and UMS charges'!$B$12:$B$43,MATCH($A73,'Annex 1 LV, HV and UMS charges'!$A$12:$A$43,0)),IF(INDEX('Annex 4 LDNO charges'!$B$11:$B$201,MATCH($A73,'Annex 4 LDNO charges'!$A$11:$A$201,0))=0,"",INDEX('Annex 4 LDNO charges'!$B$11:$B$201,MATCH($A73,'Annex 4 LDNO charges'!$A$11:$A$201,0))))</f>
        <v/>
      </c>
      <c r="C73" s="186">
        <f>IFERROR(INDEX('Annex 1 LV, HV and UMS charges'!$C$12:$C$43,MATCH($A73,'Annex 1 LV, HV and UMS charges'!$A$12:$A$43,0)),INDEX('Annex 4 LDNO charges'!$C$11:$C$201,MATCH($A73,'Annex 4 LDNO charges'!$A$11:$A$201,0)))</f>
        <v>0</v>
      </c>
      <c r="D73" s="228"/>
      <c r="E73" s="228"/>
      <c r="F73" s="227">
        <v>6.5258362970998907E-2</v>
      </c>
    </row>
    <row r="74" spans="1:6" ht="27.75" customHeight="1" x14ac:dyDescent="0.2">
      <c r="A74" s="231" t="s">
        <v>639</v>
      </c>
      <c r="B74" s="171" t="str">
        <f>IFERROR(INDEX('Annex 1 LV, HV and UMS charges'!$B$12:$B$43,MATCH($A74,'Annex 1 LV, HV and UMS charges'!$A$12:$A$43,0)),IF(INDEX('Annex 4 LDNO charges'!$B$11:$B$201,MATCH($A74,'Annex 4 LDNO charges'!$A$11:$A$201,0))=0,"",INDEX('Annex 4 LDNO charges'!$B$11:$B$201,MATCH($A74,'Annex 4 LDNO charges'!$A$11:$A$201,0))))</f>
        <v/>
      </c>
      <c r="C74" s="186">
        <f>IFERROR(INDEX('Annex 1 LV, HV and UMS charges'!$C$12:$C$43,MATCH($A74,'Annex 1 LV, HV and UMS charges'!$A$12:$A$43,0)),INDEX('Annex 4 LDNO charges'!$C$11:$C$201,MATCH($A74,'Annex 4 LDNO charges'!$A$11:$A$201,0)))</f>
        <v>0</v>
      </c>
      <c r="D74" s="228"/>
      <c r="E74" s="228"/>
      <c r="F74" s="227">
        <v>6.5258362970998907E-2</v>
      </c>
    </row>
    <row r="75" spans="1:6" ht="27.75" customHeight="1" x14ac:dyDescent="0.2">
      <c r="A75" s="231" t="s">
        <v>640</v>
      </c>
      <c r="B75" s="171" t="str">
        <f>IFERROR(INDEX('Annex 1 LV, HV and UMS charges'!$B$12:$B$43,MATCH($A75,'Annex 1 LV, HV and UMS charges'!$A$12:$A$43,0)),IF(INDEX('Annex 4 LDNO charges'!$B$11:$B$201,MATCH($A75,'Annex 4 LDNO charges'!$A$11:$A$201,0))=0,"",INDEX('Annex 4 LDNO charges'!$B$11:$B$201,MATCH($A75,'Annex 4 LDNO charges'!$A$11:$A$201,0))))</f>
        <v/>
      </c>
      <c r="C75" s="186">
        <f>IFERROR(INDEX('Annex 1 LV, HV and UMS charges'!$C$12:$C$43,MATCH($A75,'Annex 1 LV, HV and UMS charges'!$A$12:$A$43,0)),INDEX('Annex 4 LDNO charges'!$C$11:$C$201,MATCH($A75,'Annex 4 LDNO charges'!$A$11:$A$201,0)))</f>
        <v>0</v>
      </c>
      <c r="D75" s="228"/>
      <c r="E75" s="228"/>
      <c r="F75" s="227">
        <v>6.5258362970998907E-2</v>
      </c>
    </row>
    <row r="76" spans="1:6" ht="27.75" customHeight="1" x14ac:dyDescent="0.2">
      <c r="A76" s="231" t="s">
        <v>641</v>
      </c>
      <c r="B76" s="171" t="str">
        <f>IFERROR(INDEX('Annex 1 LV, HV and UMS charges'!$B$12:$B$43,MATCH($A76,'Annex 1 LV, HV and UMS charges'!$A$12:$A$43,0)),IF(INDEX('Annex 4 LDNO charges'!$B$11:$B$201,MATCH($A76,'Annex 4 LDNO charges'!$A$11:$A$201,0))=0,"",INDEX('Annex 4 LDNO charges'!$B$11:$B$201,MATCH($A76,'Annex 4 LDNO charges'!$A$11:$A$201,0))))</f>
        <v/>
      </c>
      <c r="C76" s="186">
        <f>IFERROR(INDEX('Annex 1 LV, HV and UMS charges'!$C$12:$C$43,MATCH($A76,'Annex 1 LV, HV and UMS charges'!$A$12:$A$43,0)),INDEX('Annex 4 LDNO charges'!$C$11:$C$201,MATCH($A76,'Annex 4 LDNO charges'!$A$11:$A$201,0)))</f>
        <v>0</v>
      </c>
      <c r="D76" s="228"/>
      <c r="E76" s="228"/>
      <c r="F76" s="227">
        <v>6.5258362970998907E-2</v>
      </c>
    </row>
    <row r="77" spans="1:6" ht="27.75" customHeight="1" x14ac:dyDescent="0.2">
      <c r="A77" s="231" t="s">
        <v>642</v>
      </c>
      <c r="B77" s="171" t="str">
        <f>IFERROR(INDEX('Annex 1 LV, HV and UMS charges'!$B$12:$B$43,MATCH($A77,'Annex 1 LV, HV and UMS charges'!$A$12:$A$43,0)),IF(INDEX('Annex 4 LDNO charges'!$B$11:$B$201,MATCH($A77,'Annex 4 LDNO charges'!$A$11:$A$201,0))=0,"",INDEX('Annex 4 LDNO charges'!$B$11:$B$201,MATCH($A77,'Annex 4 LDNO charges'!$A$11:$A$201,0))))</f>
        <v/>
      </c>
      <c r="C77" s="186">
        <f>IFERROR(INDEX('Annex 1 LV, HV and UMS charges'!$C$12:$C$43,MATCH($A77,'Annex 1 LV, HV and UMS charges'!$A$12:$A$43,0)),INDEX('Annex 4 LDNO charges'!$C$11:$C$201,MATCH($A77,'Annex 4 LDNO charges'!$A$11:$A$201,0)))</f>
        <v>0</v>
      </c>
      <c r="D77" s="228"/>
      <c r="E77" s="228"/>
      <c r="F77" s="227">
        <v>6.5258362970998907E-2</v>
      </c>
    </row>
    <row r="78" spans="1:6" ht="27.75" customHeight="1" x14ac:dyDescent="0.2">
      <c r="A78" s="231" t="s">
        <v>643</v>
      </c>
      <c r="B78" s="171" t="str">
        <f>IFERROR(INDEX('Annex 1 LV, HV and UMS charges'!$B$12:$B$43,MATCH($A78,'Annex 1 LV, HV and UMS charges'!$A$12:$A$43,0)),IF(INDEX('Annex 4 LDNO charges'!$B$11:$B$201,MATCH($A78,'Annex 4 LDNO charges'!$A$11:$A$201,0))=0,"",INDEX('Annex 4 LDNO charges'!$B$11:$B$201,MATCH($A78,'Annex 4 LDNO charges'!$A$11:$A$201,0))))</f>
        <v/>
      </c>
      <c r="C78" s="186">
        <f>IFERROR(INDEX('Annex 1 LV, HV and UMS charges'!$C$12:$C$43,MATCH($A78,'Annex 1 LV, HV and UMS charges'!$A$12:$A$43,0)),INDEX('Annex 4 LDNO charges'!$C$11:$C$201,MATCH($A78,'Annex 4 LDNO charges'!$A$11:$A$201,0)))</f>
        <v>0</v>
      </c>
      <c r="D78" s="228"/>
      <c r="E78" s="228"/>
      <c r="F78" s="227">
        <v>6.5258362970998907E-2</v>
      </c>
    </row>
    <row r="79" spans="1:6" ht="27.75" customHeight="1" x14ac:dyDescent="0.2">
      <c r="A79" s="231" t="s">
        <v>600</v>
      </c>
      <c r="B79" s="171" t="str">
        <f>IFERROR(INDEX('Annex 1 LV, HV and UMS charges'!$B$12:$B$43,MATCH($A79,'Annex 1 LV, HV and UMS charges'!$A$12:$A$43,0)),IF(INDEX('Annex 4 LDNO charges'!$B$11:$B$201,MATCH($A79,'Annex 4 LDNO charges'!$A$11:$A$201,0))=0,"",INDEX('Annex 4 LDNO charges'!$B$11:$B$201,MATCH($A79,'Annex 4 LDNO charges'!$A$11:$A$201,0))))</f>
        <v>J31</v>
      </c>
      <c r="C79" s="186" t="str">
        <f>IFERROR(INDEX('Annex 1 LV, HV and UMS charges'!$C$12:$C$43,MATCH($A79,'Annex 1 LV, HV and UMS charges'!$A$12:$A$43,0)),INDEX('Annex 4 LDNO charges'!$C$11:$C$201,MATCH($A79,'Annex 4 LDNO charges'!$A$11:$A$201,0)))</f>
        <v>0, 1, 2</v>
      </c>
      <c r="D79" s="227">
        <v>5.7538427037113801E-2</v>
      </c>
      <c r="E79" s="227">
        <v>9.4536320191825496</v>
      </c>
      <c r="F79" s="227">
        <v>6.5258362970998907E-2</v>
      </c>
    </row>
    <row r="80" spans="1:6" ht="27.75" customHeight="1" x14ac:dyDescent="0.2">
      <c r="A80" s="231" t="s">
        <v>602</v>
      </c>
      <c r="B80" s="171" t="str">
        <f>IFERROR(INDEX('Annex 1 LV, HV and UMS charges'!$B$12:$B$43,MATCH($A80,'Annex 1 LV, HV and UMS charges'!$A$12:$A$43,0)),IF(INDEX('Annex 4 LDNO charges'!$B$11:$B$201,MATCH($A80,'Annex 4 LDNO charges'!$A$11:$A$201,0))=0,"",INDEX('Annex 4 LDNO charges'!$B$11:$B$201,MATCH($A80,'Annex 4 LDNO charges'!$A$11:$A$201,0))))</f>
        <v>J34</v>
      </c>
      <c r="C80" s="186" t="str">
        <f>IFERROR(INDEX('Annex 1 LV, HV and UMS charges'!$C$12:$C$43,MATCH($A80,'Annex 1 LV, HV and UMS charges'!$A$12:$A$43,0)),INDEX('Annex 4 LDNO charges'!$C$11:$C$201,MATCH($A80,'Annex 4 LDNO charges'!$A$11:$A$201,0)))</f>
        <v>0, 3, 4, 5-8</v>
      </c>
      <c r="D80" s="228"/>
      <c r="E80" s="228"/>
      <c r="F80" s="227">
        <v>6.5258362970998907E-2</v>
      </c>
    </row>
    <row r="81" spans="1:6" ht="27.75" customHeight="1" x14ac:dyDescent="0.2">
      <c r="A81" s="231" t="s">
        <v>603</v>
      </c>
      <c r="B81" s="171" t="str">
        <f>IFERROR(INDEX('Annex 1 LV, HV and UMS charges'!$B$12:$B$43,MATCH($A81,'Annex 1 LV, HV and UMS charges'!$A$12:$A$43,0)),IF(INDEX('Annex 4 LDNO charges'!$B$11:$B$201,MATCH($A81,'Annex 4 LDNO charges'!$A$11:$A$201,0))=0,"",INDEX('Annex 4 LDNO charges'!$B$11:$B$201,MATCH($A81,'Annex 4 LDNO charges'!$A$11:$A$201,0))))</f>
        <v/>
      </c>
      <c r="C81" s="186" t="str">
        <f>IFERROR(INDEX('Annex 1 LV, HV and UMS charges'!$C$12:$C$43,MATCH($A81,'Annex 1 LV, HV and UMS charges'!$A$12:$A$43,0)),INDEX('Annex 4 LDNO charges'!$C$11:$C$201,MATCH($A81,'Annex 4 LDNO charges'!$A$11:$A$201,0)))</f>
        <v>0, 3, 4, 5-8</v>
      </c>
      <c r="D81" s="228"/>
      <c r="E81" s="228"/>
      <c r="F81" s="227">
        <v>6.5258362970998907E-2</v>
      </c>
    </row>
    <row r="82" spans="1:6" ht="27.75" customHeight="1" x14ac:dyDescent="0.2">
      <c r="A82" s="231" t="s">
        <v>604</v>
      </c>
      <c r="B82" s="171" t="str">
        <f>IFERROR(INDEX('Annex 1 LV, HV and UMS charges'!$B$12:$B$43,MATCH($A82,'Annex 1 LV, HV and UMS charges'!$A$12:$A$43,0)),IF(INDEX('Annex 4 LDNO charges'!$B$11:$B$201,MATCH($A82,'Annex 4 LDNO charges'!$A$11:$A$201,0))=0,"",INDEX('Annex 4 LDNO charges'!$B$11:$B$201,MATCH($A82,'Annex 4 LDNO charges'!$A$11:$A$201,0))))</f>
        <v/>
      </c>
      <c r="C82" s="186" t="str">
        <f>IFERROR(INDEX('Annex 1 LV, HV and UMS charges'!$C$12:$C$43,MATCH($A82,'Annex 1 LV, HV and UMS charges'!$A$12:$A$43,0)),INDEX('Annex 4 LDNO charges'!$C$11:$C$201,MATCH($A82,'Annex 4 LDNO charges'!$A$11:$A$201,0)))</f>
        <v>0, 3, 4, 5-8</v>
      </c>
      <c r="D82" s="228"/>
      <c r="E82" s="228"/>
      <c r="F82" s="227">
        <v>6.5258362970998907E-2</v>
      </c>
    </row>
    <row r="83" spans="1:6" ht="27.75" customHeight="1" x14ac:dyDescent="0.2">
      <c r="A83" s="231" t="s">
        <v>605</v>
      </c>
      <c r="B83" s="171" t="str">
        <f>IFERROR(INDEX('Annex 1 LV, HV and UMS charges'!$B$12:$B$43,MATCH($A83,'Annex 1 LV, HV and UMS charges'!$A$12:$A$43,0)),IF(INDEX('Annex 4 LDNO charges'!$B$11:$B$201,MATCH($A83,'Annex 4 LDNO charges'!$A$11:$A$201,0))=0,"",INDEX('Annex 4 LDNO charges'!$B$11:$B$201,MATCH($A83,'Annex 4 LDNO charges'!$A$11:$A$201,0))))</f>
        <v/>
      </c>
      <c r="C83" s="186" t="str">
        <f>IFERROR(INDEX('Annex 1 LV, HV and UMS charges'!$C$12:$C$43,MATCH($A83,'Annex 1 LV, HV and UMS charges'!$A$12:$A$43,0)),INDEX('Annex 4 LDNO charges'!$C$11:$C$201,MATCH($A83,'Annex 4 LDNO charges'!$A$11:$A$201,0)))</f>
        <v>0, 3, 4, 5-8</v>
      </c>
      <c r="D83" s="228"/>
      <c r="E83" s="228"/>
      <c r="F83" s="227">
        <v>6.5258362970998907E-2</v>
      </c>
    </row>
    <row r="84" spans="1:6" ht="27.75" customHeight="1" x14ac:dyDescent="0.2">
      <c r="A84" s="231" t="s">
        <v>606</v>
      </c>
      <c r="B84" s="171" t="str">
        <f>IFERROR(INDEX('Annex 1 LV, HV and UMS charges'!$B$12:$B$43,MATCH($A84,'Annex 1 LV, HV and UMS charges'!$A$12:$A$43,0)),IF(INDEX('Annex 4 LDNO charges'!$B$11:$B$201,MATCH($A84,'Annex 4 LDNO charges'!$A$11:$A$201,0))=0,"",INDEX('Annex 4 LDNO charges'!$B$11:$B$201,MATCH($A84,'Annex 4 LDNO charges'!$A$11:$A$201,0))))</f>
        <v/>
      </c>
      <c r="C84" s="186" t="str">
        <f>IFERROR(INDEX('Annex 1 LV, HV and UMS charges'!$C$12:$C$43,MATCH($A84,'Annex 1 LV, HV and UMS charges'!$A$12:$A$43,0)),INDEX('Annex 4 LDNO charges'!$C$11:$C$201,MATCH($A84,'Annex 4 LDNO charges'!$A$11:$A$201,0)))</f>
        <v>0, 3, 4, 5-8</v>
      </c>
      <c r="D84" s="228"/>
      <c r="E84" s="228"/>
      <c r="F84" s="227">
        <v>6.5258362970998907E-2</v>
      </c>
    </row>
    <row r="85" spans="1:6" ht="27.75" customHeight="1" x14ac:dyDescent="0.2">
      <c r="A85" s="231" t="s">
        <v>607</v>
      </c>
      <c r="B85" s="171" t="str">
        <f>IFERROR(INDEX('Annex 1 LV, HV and UMS charges'!$B$12:$B$43,MATCH($A85,'Annex 1 LV, HV and UMS charges'!$A$12:$A$43,0)),IF(INDEX('Annex 4 LDNO charges'!$B$11:$B$201,MATCH($A85,'Annex 4 LDNO charges'!$A$11:$A$201,0))=0,"",INDEX('Annex 4 LDNO charges'!$B$11:$B$201,MATCH($A85,'Annex 4 LDNO charges'!$A$11:$A$201,0))))</f>
        <v>J56</v>
      </c>
      <c r="C85" s="186">
        <f>IFERROR(INDEX('Annex 1 LV, HV and UMS charges'!$C$12:$C$43,MATCH($A85,'Annex 1 LV, HV and UMS charges'!$A$12:$A$43,0)),INDEX('Annex 4 LDNO charges'!$C$11:$C$201,MATCH($A85,'Annex 4 LDNO charges'!$A$11:$A$201,0)))</f>
        <v>0</v>
      </c>
      <c r="D85" s="228"/>
      <c r="E85" s="228"/>
      <c r="F85" s="227">
        <v>6.5258362970998907E-2</v>
      </c>
    </row>
    <row r="86" spans="1:6" ht="27.75" customHeight="1" x14ac:dyDescent="0.2">
      <c r="A86" s="231" t="s">
        <v>608</v>
      </c>
      <c r="B86" s="171" t="str">
        <f>IFERROR(INDEX('Annex 1 LV, HV and UMS charges'!$B$12:$B$43,MATCH($A86,'Annex 1 LV, HV and UMS charges'!$A$12:$A$43,0)),IF(INDEX('Annex 4 LDNO charges'!$B$11:$B$201,MATCH($A86,'Annex 4 LDNO charges'!$A$11:$A$201,0))=0,"",INDEX('Annex 4 LDNO charges'!$B$11:$B$201,MATCH($A86,'Annex 4 LDNO charges'!$A$11:$A$201,0))))</f>
        <v/>
      </c>
      <c r="C86" s="186">
        <f>IFERROR(INDEX('Annex 1 LV, HV and UMS charges'!$C$12:$C$43,MATCH($A86,'Annex 1 LV, HV and UMS charges'!$A$12:$A$43,0)),INDEX('Annex 4 LDNO charges'!$C$11:$C$201,MATCH($A86,'Annex 4 LDNO charges'!$A$11:$A$201,0)))</f>
        <v>0</v>
      </c>
      <c r="D86" s="228"/>
      <c r="E86" s="228"/>
      <c r="F86" s="227">
        <v>6.5258362970998907E-2</v>
      </c>
    </row>
    <row r="87" spans="1:6" ht="27.75" customHeight="1" x14ac:dyDescent="0.2">
      <c r="A87" s="231" t="s">
        <v>609</v>
      </c>
      <c r="B87" s="171" t="str">
        <f>IFERROR(INDEX('Annex 1 LV, HV and UMS charges'!$B$12:$B$43,MATCH($A87,'Annex 1 LV, HV and UMS charges'!$A$12:$A$43,0)),IF(INDEX('Annex 4 LDNO charges'!$B$11:$B$201,MATCH($A87,'Annex 4 LDNO charges'!$A$11:$A$201,0))=0,"",INDEX('Annex 4 LDNO charges'!$B$11:$B$201,MATCH($A87,'Annex 4 LDNO charges'!$A$11:$A$201,0))))</f>
        <v/>
      </c>
      <c r="C87" s="186">
        <f>IFERROR(INDEX('Annex 1 LV, HV and UMS charges'!$C$12:$C$43,MATCH($A87,'Annex 1 LV, HV and UMS charges'!$A$12:$A$43,0)),INDEX('Annex 4 LDNO charges'!$C$11:$C$201,MATCH($A87,'Annex 4 LDNO charges'!$A$11:$A$201,0)))</f>
        <v>0</v>
      </c>
      <c r="D87" s="228"/>
      <c r="E87" s="228"/>
      <c r="F87" s="227">
        <v>6.5258362970998907E-2</v>
      </c>
    </row>
    <row r="88" spans="1:6" ht="27.75" customHeight="1" x14ac:dyDescent="0.2">
      <c r="A88" s="231" t="s">
        <v>610</v>
      </c>
      <c r="B88" s="171" t="str">
        <f>IFERROR(INDEX('Annex 1 LV, HV and UMS charges'!$B$12:$B$43,MATCH($A88,'Annex 1 LV, HV and UMS charges'!$A$12:$A$43,0)),IF(INDEX('Annex 4 LDNO charges'!$B$11:$B$201,MATCH($A88,'Annex 4 LDNO charges'!$A$11:$A$201,0))=0,"",INDEX('Annex 4 LDNO charges'!$B$11:$B$201,MATCH($A88,'Annex 4 LDNO charges'!$A$11:$A$201,0))))</f>
        <v/>
      </c>
      <c r="C88" s="186">
        <f>IFERROR(INDEX('Annex 1 LV, HV and UMS charges'!$C$12:$C$43,MATCH($A88,'Annex 1 LV, HV and UMS charges'!$A$12:$A$43,0)),INDEX('Annex 4 LDNO charges'!$C$11:$C$201,MATCH($A88,'Annex 4 LDNO charges'!$A$11:$A$201,0)))</f>
        <v>0</v>
      </c>
      <c r="D88" s="228"/>
      <c r="E88" s="228"/>
      <c r="F88" s="227">
        <v>6.5258362970998907E-2</v>
      </c>
    </row>
    <row r="89" spans="1:6" ht="27.75" customHeight="1" x14ac:dyDescent="0.2">
      <c r="A89" s="231" t="s">
        <v>611</v>
      </c>
      <c r="B89" s="171" t="str">
        <f>IFERROR(INDEX('Annex 1 LV, HV and UMS charges'!$B$12:$B$43,MATCH($A89,'Annex 1 LV, HV and UMS charges'!$A$12:$A$43,0)),IF(INDEX('Annex 4 LDNO charges'!$B$11:$B$201,MATCH($A89,'Annex 4 LDNO charges'!$A$11:$A$201,0))=0,"",INDEX('Annex 4 LDNO charges'!$B$11:$B$201,MATCH($A89,'Annex 4 LDNO charges'!$A$11:$A$201,0))))</f>
        <v/>
      </c>
      <c r="C89" s="186">
        <f>IFERROR(INDEX('Annex 1 LV, HV and UMS charges'!$C$12:$C$43,MATCH($A89,'Annex 1 LV, HV and UMS charges'!$A$12:$A$43,0)),INDEX('Annex 4 LDNO charges'!$C$11:$C$201,MATCH($A89,'Annex 4 LDNO charges'!$A$11:$A$201,0)))</f>
        <v>0</v>
      </c>
      <c r="D89" s="228"/>
      <c r="E89" s="228"/>
      <c r="F89" s="227">
        <v>6.5258362970998907E-2</v>
      </c>
    </row>
    <row r="90" spans="1:6" ht="27.75" customHeight="1" x14ac:dyDescent="0.2">
      <c r="A90" s="231" t="s">
        <v>612</v>
      </c>
      <c r="B90" s="171" t="str">
        <f>IFERROR(INDEX('Annex 1 LV, HV and UMS charges'!$B$12:$B$43,MATCH($A90,'Annex 1 LV, HV and UMS charges'!$A$12:$A$43,0)),IF(INDEX('Annex 4 LDNO charges'!$B$11:$B$201,MATCH($A90,'Annex 4 LDNO charges'!$A$11:$A$201,0))=0,"",INDEX('Annex 4 LDNO charges'!$B$11:$B$201,MATCH($A90,'Annex 4 LDNO charges'!$A$11:$A$201,0))))</f>
        <v>J55</v>
      </c>
      <c r="C90" s="186">
        <f>IFERROR(INDEX('Annex 1 LV, HV and UMS charges'!$C$12:$C$43,MATCH($A90,'Annex 1 LV, HV and UMS charges'!$A$12:$A$43,0)),INDEX('Annex 4 LDNO charges'!$C$11:$C$201,MATCH($A90,'Annex 4 LDNO charges'!$A$11:$A$201,0)))</f>
        <v>0</v>
      </c>
      <c r="D90" s="228"/>
      <c r="E90" s="228"/>
      <c r="F90" s="227">
        <v>6.5258362970998907E-2</v>
      </c>
    </row>
    <row r="91" spans="1:6" ht="27.75" customHeight="1" x14ac:dyDescent="0.2">
      <c r="A91" s="231" t="s">
        <v>613</v>
      </c>
      <c r="B91" s="171" t="str">
        <f>IFERROR(INDEX('Annex 1 LV, HV and UMS charges'!$B$12:$B$43,MATCH($A91,'Annex 1 LV, HV and UMS charges'!$A$12:$A$43,0)),IF(INDEX('Annex 4 LDNO charges'!$B$11:$B$201,MATCH($A91,'Annex 4 LDNO charges'!$A$11:$A$201,0))=0,"",INDEX('Annex 4 LDNO charges'!$B$11:$B$201,MATCH($A91,'Annex 4 LDNO charges'!$A$11:$A$201,0))))</f>
        <v/>
      </c>
      <c r="C91" s="186">
        <f>IFERROR(INDEX('Annex 1 LV, HV and UMS charges'!$C$12:$C$43,MATCH($A91,'Annex 1 LV, HV and UMS charges'!$A$12:$A$43,0)),INDEX('Annex 4 LDNO charges'!$C$11:$C$201,MATCH($A91,'Annex 4 LDNO charges'!$A$11:$A$201,0)))</f>
        <v>0</v>
      </c>
      <c r="D91" s="228"/>
      <c r="E91" s="228"/>
      <c r="F91" s="227">
        <v>6.5258362970998907E-2</v>
      </c>
    </row>
    <row r="92" spans="1:6" ht="27.75" customHeight="1" x14ac:dyDescent="0.2">
      <c r="A92" s="231" t="s">
        <v>614</v>
      </c>
      <c r="B92" s="171" t="str">
        <f>IFERROR(INDEX('Annex 1 LV, HV and UMS charges'!$B$12:$B$43,MATCH($A92,'Annex 1 LV, HV and UMS charges'!$A$12:$A$43,0)),IF(INDEX('Annex 4 LDNO charges'!$B$11:$B$201,MATCH($A92,'Annex 4 LDNO charges'!$A$11:$A$201,0))=0,"",INDEX('Annex 4 LDNO charges'!$B$11:$B$201,MATCH($A92,'Annex 4 LDNO charges'!$A$11:$A$201,0))))</f>
        <v/>
      </c>
      <c r="C92" s="186">
        <f>IFERROR(INDEX('Annex 1 LV, HV and UMS charges'!$C$12:$C$43,MATCH($A92,'Annex 1 LV, HV and UMS charges'!$A$12:$A$43,0)),INDEX('Annex 4 LDNO charges'!$C$11:$C$201,MATCH($A92,'Annex 4 LDNO charges'!$A$11:$A$201,0)))</f>
        <v>0</v>
      </c>
      <c r="D92" s="228"/>
      <c r="E92" s="228"/>
      <c r="F92" s="227">
        <v>6.5258362970998907E-2</v>
      </c>
    </row>
    <row r="93" spans="1:6" ht="27.75" customHeight="1" x14ac:dyDescent="0.2">
      <c r="A93" s="231" t="s">
        <v>615</v>
      </c>
      <c r="B93" s="171" t="str">
        <f>IFERROR(INDEX('Annex 1 LV, HV and UMS charges'!$B$12:$B$43,MATCH($A93,'Annex 1 LV, HV and UMS charges'!$A$12:$A$43,0)),IF(INDEX('Annex 4 LDNO charges'!$B$11:$B$201,MATCH($A93,'Annex 4 LDNO charges'!$A$11:$A$201,0))=0,"",INDEX('Annex 4 LDNO charges'!$B$11:$B$201,MATCH($A93,'Annex 4 LDNO charges'!$A$11:$A$201,0))))</f>
        <v/>
      </c>
      <c r="C93" s="186">
        <f>IFERROR(INDEX('Annex 1 LV, HV and UMS charges'!$C$12:$C$43,MATCH($A93,'Annex 1 LV, HV and UMS charges'!$A$12:$A$43,0)),INDEX('Annex 4 LDNO charges'!$C$11:$C$201,MATCH($A93,'Annex 4 LDNO charges'!$A$11:$A$201,0)))</f>
        <v>0</v>
      </c>
      <c r="D93" s="228"/>
      <c r="E93" s="228"/>
      <c r="F93" s="227">
        <v>6.5258362970998907E-2</v>
      </c>
    </row>
    <row r="94" spans="1:6" ht="27.75" customHeight="1" x14ac:dyDescent="0.2">
      <c r="A94" s="231" t="s">
        <v>616</v>
      </c>
      <c r="B94" s="171" t="str">
        <f>IFERROR(INDEX('Annex 1 LV, HV and UMS charges'!$B$12:$B$43,MATCH($A94,'Annex 1 LV, HV and UMS charges'!$A$12:$A$43,0)),IF(INDEX('Annex 4 LDNO charges'!$B$11:$B$201,MATCH($A94,'Annex 4 LDNO charges'!$A$11:$A$201,0))=0,"",INDEX('Annex 4 LDNO charges'!$B$11:$B$201,MATCH($A94,'Annex 4 LDNO charges'!$A$11:$A$201,0))))</f>
        <v/>
      </c>
      <c r="C94" s="186">
        <f>IFERROR(INDEX('Annex 1 LV, HV and UMS charges'!$C$12:$C$43,MATCH($A94,'Annex 1 LV, HV and UMS charges'!$A$12:$A$43,0)),INDEX('Annex 4 LDNO charges'!$C$11:$C$201,MATCH($A94,'Annex 4 LDNO charges'!$A$11:$A$201,0)))</f>
        <v>0</v>
      </c>
      <c r="D94" s="228"/>
      <c r="E94" s="228"/>
      <c r="F94" s="227">
        <v>6.5258362970998907E-2</v>
      </c>
    </row>
    <row r="95" spans="1:6" ht="27.75" customHeight="1" x14ac:dyDescent="0.2">
      <c r="A95" s="231" t="s">
        <v>617</v>
      </c>
      <c r="B95" s="171" t="str">
        <f>IFERROR(INDEX('Annex 1 LV, HV and UMS charges'!$B$12:$B$43,MATCH($A95,'Annex 1 LV, HV and UMS charges'!$A$12:$A$43,0)),IF(INDEX('Annex 4 LDNO charges'!$B$11:$B$201,MATCH($A95,'Annex 4 LDNO charges'!$A$11:$A$201,0))=0,"",INDEX('Annex 4 LDNO charges'!$B$11:$B$201,MATCH($A95,'Annex 4 LDNO charges'!$A$11:$A$201,0))))</f>
        <v>J54</v>
      </c>
      <c r="C95" s="186">
        <f>IFERROR(INDEX('Annex 1 LV, HV and UMS charges'!$C$12:$C$43,MATCH($A95,'Annex 1 LV, HV and UMS charges'!$A$12:$A$43,0)),INDEX('Annex 4 LDNO charges'!$C$11:$C$201,MATCH($A95,'Annex 4 LDNO charges'!$A$11:$A$201,0)))</f>
        <v>0</v>
      </c>
      <c r="D95" s="228"/>
      <c r="E95" s="228"/>
      <c r="F95" s="227">
        <v>6.5258362970998907E-2</v>
      </c>
    </row>
    <row r="96" spans="1:6" ht="27.75" customHeight="1" x14ac:dyDescent="0.2">
      <c r="A96" s="231" t="s">
        <v>618</v>
      </c>
      <c r="B96" s="171" t="str">
        <f>IFERROR(INDEX('Annex 1 LV, HV and UMS charges'!$B$12:$B$43,MATCH($A96,'Annex 1 LV, HV and UMS charges'!$A$12:$A$43,0)),IF(INDEX('Annex 4 LDNO charges'!$B$11:$B$201,MATCH($A96,'Annex 4 LDNO charges'!$A$11:$A$201,0))=0,"",INDEX('Annex 4 LDNO charges'!$B$11:$B$201,MATCH($A96,'Annex 4 LDNO charges'!$A$11:$A$201,0))))</f>
        <v/>
      </c>
      <c r="C96" s="186">
        <f>IFERROR(INDEX('Annex 1 LV, HV and UMS charges'!$C$12:$C$43,MATCH($A96,'Annex 1 LV, HV and UMS charges'!$A$12:$A$43,0)),INDEX('Annex 4 LDNO charges'!$C$11:$C$201,MATCH($A96,'Annex 4 LDNO charges'!$A$11:$A$201,0)))</f>
        <v>0</v>
      </c>
      <c r="D96" s="228"/>
      <c r="E96" s="228"/>
      <c r="F96" s="227">
        <v>6.5258362970998907E-2</v>
      </c>
    </row>
    <row r="97" spans="1:6" ht="27.75" customHeight="1" x14ac:dyDescent="0.2">
      <c r="A97" s="231" t="s">
        <v>619</v>
      </c>
      <c r="B97" s="171" t="str">
        <f>IFERROR(INDEX('Annex 1 LV, HV and UMS charges'!$B$12:$B$43,MATCH($A97,'Annex 1 LV, HV and UMS charges'!$A$12:$A$43,0)),IF(INDEX('Annex 4 LDNO charges'!$B$11:$B$201,MATCH($A97,'Annex 4 LDNO charges'!$A$11:$A$201,0))=0,"",INDEX('Annex 4 LDNO charges'!$B$11:$B$201,MATCH($A97,'Annex 4 LDNO charges'!$A$11:$A$201,0))))</f>
        <v/>
      </c>
      <c r="C97" s="186">
        <f>IFERROR(INDEX('Annex 1 LV, HV and UMS charges'!$C$12:$C$43,MATCH($A97,'Annex 1 LV, HV and UMS charges'!$A$12:$A$43,0)),INDEX('Annex 4 LDNO charges'!$C$11:$C$201,MATCH($A97,'Annex 4 LDNO charges'!$A$11:$A$201,0)))</f>
        <v>0</v>
      </c>
      <c r="D97" s="228"/>
      <c r="E97" s="228"/>
      <c r="F97" s="227">
        <v>6.5258362970998907E-2</v>
      </c>
    </row>
    <row r="98" spans="1:6" ht="27.75" customHeight="1" x14ac:dyDescent="0.2">
      <c r="A98" s="231" t="s">
        <v>620</v>
      </c>
      <c r="B98" s="171" t="str">
        <f>IFERROR(INDEX('Annex 1 LV, HV and UMS charges'!$B$12:$B$43,MATCH($A98,'Annex 1 LV, HV and UMS charges'!$A$12:$A$43,0)),IF(INDEX('Annex 4 LDNO charges'!$B$11:$B$201,MATCH($A98,'Annex 4 LDNO charges'!$A$11:$A$201,0))=0,"",INDEX('Annex 4 LDNO charges'!$B$11:$B$201,MATCH($A98,'Annex 4 LDNO charges'!$A$11:$A$201,0))))</f>
        <v/>
      </c>
      <c r="C98" s="186">
        <f>IFERROR(INDEX('Annex 1 LV, HV and UMS charges'!$C$12:$C$43,MATCH($A98,'Annex 1 LV, HV and UMS charges'!$A$12:$A$43,0)),INDEX('Annex 4 LDNO charges'!$C$11:$C$201,MATCH($A98,'Annex 4 LDNO charges'!$A$11:$A$201,0)))</f>
        <v>0</v>
      </c>
      <c r="D98" s="228"/>
      <c r="E98" s="228"/>
      <c r="F98" s="227">
        <v>6.5258362970998907E-2</v>
      </c>
    </row>
    <row r="99" spans="1:6" ht="27.75" customHeight="1" x14ac:dyDescent="0.2">
      <c r="A99" s="231" t="s">
        <v>621</v>
      </c>
      <c r="B99" s="171" t="str">
        <f>IFERROR(INDEX('Annex 1 LV, HV and UMS charges'!$B$12:$B$43,MATCH($A99,'Annex 1 LV, HV and UMS charges'!$A$12:$A$43,0)),IF(INDEX('Annex 4 LDNO charges'!$B$11:$B$201,MATCH($A99,'Annex 4 LDNO charges'!$A$11:$A$201,0))=0,"",INDEX('Annex 4 LDNO charges'!$B$11:$B$201,MATCH($A99,'Annex 4 LDNO charges'!$A$11:$A$201,0))))</f>
        <v/>
      </c>
      <c r="C99" s="186">
        <f>IFERROR(INDEX('Annex 1 LV, HV and UMS charges'!$C$12:$C$43,MATCH($A99,'Annex 1 LV, HV and UMS charges'!$A$12:$A$43,0)),INDEX('Annex 4 LDNO charges'!$C$11:$C$201,MATCH($A99,'Annex 4 LDNO charges'!$A$11:$A$201,0)))</f>
        <v>0</v>
      </c>
      <c r="D99" s="228"/>
      <c r="E99" s="228"/>
      <c r="F99" s="227">
        <v>6.5258362970998907E-2</v>
      </c>
    </row>
    <row r="100" spans="1:6" ht="27.75" customHeight="1" x14ac:dyDescent="0.2">
      <c r="A100" s="231" t="s">
        <v>578</v>
      </c>
      <c r="B100" s="171" t="str">
        <f>IFERROR(INDEX('Annex 1 LV, HV and UMS charges'!$B$12:$B$43,MATCH($A100,'Annex 1 LV, HV and UMS charges'!$A$12:$A$43,0)),IF(INDEX('Annex 4 LDNO charges'!$B$11:$B$201,MATCH($A100,'Annex 4 LDNO charges'!$A$11:$A$201,0))=0,"",INDEX('Annex 4 LDNO charges'!$B$11:$B$201,MATCH($A100,'Annex 4 LDNO charges'!$A$11:$A$201,0))))</f>
        <v/>
      </c>
      <c r="C100" s="186" t="str">
        <f>IFERROR(INDEX('Annex 1 LV, HV and UMS charges'!$C$12:$C$43,MATCH($A100,'Annex 1 LV, HV and UMS charges'!$A$12:$A$43,0)),INDEX('Annex 4 LDNO charges'!$C$11:$C$201,MATCH($A100,'Annex 4 LDNO charges'!$A$11:$A$201,0)))</f>
        <v>0, 1, 2</v>
      </c>
      <c r="D100" s="227">
        <v>5.7538427037113801E-2</v>
      </c>
      <c r="E100" s="227">
        <v>9.4536320191825496</v>
      </c>
      <c r="F100" s="227">
        <v>6.5258362970998907E-2</v>
      </c>
    </row>
    <row r="101" spans="1:6" ht="27.75" customHeight="1" x14ac:dyDescent="0.2">
      <c r="A101" s="231" t="s">
        <v>580</v>
      </c>
      <c r="B101" s="171" t="str">
        <f>IFERROR(INDEX('Annex 1 LV, HV and UMS charges'!$B$12:$B$43,MATCH($A101,'Annex 1 LV, HV and UMS charges'!$A$12:$A$43,0)),IF(INDEX('Annex 4 LDNO charges'!$B$11:$B$201,MATCH($A101,'Annex 4 LDNO charges'!$A$11:$A$201,0))=0,"",INDEX('Annex 4 LDNO charges'!$B$11:$B$201,MATCH($A101,'Annex 4 LDNO charges'!$A$11:$A$201,0))))</f>
        <v/>
      </c>
      <c r="C101" s="186" t="str">
        <f>IFERROR(INDEX('Annex 1 LV, HV and UMS charges'!$C$12:$C$43,MATCH($A101,'Annex 1 LV, HV and UMS charges'!$A$12:$A$43,0)),INDEX('Annex 4 LDNO charges'!$C$11:$C$201,MATCH($A101,'Annex 4 LDNO charges'!$A$11:$A$201,0)))</f>
        <v>0, 3, 4, 5-8</v>
      </c>
      <c r="D101" s="228"/>
      <c r="E101" s="228"/>
      <c r="F101" s="227">
        <v>6.5258362970998907E-2</v>
      </c>
    </row>
    <row r="102" spans="1:6" ht="27.75" customHeight="1" x14ac:dyDescent="0.2">
      <c r="A102" s="231" t="s">
        <v>581</v>
      </c>
      <c r="B102" s="171" t="str">
        <f>IFERROR(INDEX('Annex 1 LV, HV and UMS charges'!$B$12:$B$43,MATCH($A102,'Annex 1 LV, HV and UMS charges'!$A$12:$A$43,0)),IF(INDEX('Annex 4 LDNO charges'!$B$11:$B$201,MATCH($A102,'Annex 4 LDNO charges'!$A$11:$A$201,0))=0,"",INDEX('Annex 4 LDNO charges'!$B$11:$B$201,MATCH($A102,'Annex 4 LDNO charges'!$A$11:$A$201,0))))</f>
        <v/>
      </c>
      <c r="C102" s="186" t="str">
        <f>IFERROR(INDEX('Annex 1 LV, HV and UMS charges'!$C$12:$C$43,MATCH($A102,'Annex 1 LV, HV and UMS charges'!$A$12:$A$43,0)),INDEX('Annex 4 LDNO charges'!$C$11:$C$201,MATCH($A102,'Annex 4 LDNO charges'!$A$11:$A$201,0)))</f>
        <v>0, 3, 4, 5-8</v>
      </c>
      <c r="D102" s="228"/>
      <c r="E102" s="228"/>
      <c r="F102" s="227">
        <v>6.5258362970998907E-2</v>
      </c>
    </row>
    <row r="103" spans="1:6" ht="27.75" customHeight="1" x14ac:dyDescent="0.2">
      <c r="A103" s="231" t="s">
        <v>582</v>
      </c>
      <c r="B103" s="171" t="str">
        <f>IFERROR(INDEX('Annex 1 LV, HV and UMS charges'!$B$12:$B$43,MATCH($A103,'Annex 1 LV, HV and UMS charges'!$A$12:$A$43,0)),IF(INDEX('Annex 4 LDNO charges'!$B$11:$B$201,MATCH($A103,'Annex 4 LDNO charges'!$A$11:$A$201,0))=0,"",INDEX('Annex 4 LDNO charges'!$B$11:$B$201,MATCH($A103,'Annex 4 LDNO charges'!$A$11:$A$201,0))))</f>
        <v/>
      </c>
      <c r="C103" s="186" t="str">
        <f>IFERROR(INDEX('Annex 1 LV, HV and UMS charges'!$C$12:$C$43,MATCH($A103,'Annex 1 LV, HV and UMS charges'!$A$12:$A$43,0)),INDEX('Annex 4 LDNO charges'!$C$11:$C$201,MATCH($A103,'Annex 4 LDNO charges'!$A$11:$A$201,0)))</f>
        <v>0, 3, 4, 5-8</v>
      </c>
      <c r="D103" s="228"/>
      <c r="E103" s="228"/>
      <c r="F103" s="227">
        <v>6.5258362970998907E-2</v>
      </c>
    </row>
    <row r="104" spans="1:6" ht="27.75" customHeight="1" x14ac:dyDescent="0.2">
      <c r="A104" s="231" t="s">
        <v>583</v>
      </c>
      <c r="B104" s="171" t="str">
        <f>IFERROR(INDEX('Annex 1 LV, HV and UMS charges'!$B$12:$B$43,MATCH($A104,'Annex 1 LV, HV and UMS charges'!$A$12:$A$43,0)),IF(INDEX('Annex 4 LDNO charges'!$B$11:$B$201,MATCH($A104,'Annex 4 LDNO charges'!$A$11:$A$201,0))=0,"",INDEX('Annex 4 LDNO charges'!$B$11:$B$201,MATCH($A104,'Annex 4 LDNO charges'!$A$11:$A$201,0))))</f>
        <v/>
      </c>
      <c r="C104" s="186" t="str">
        <f>IFERROR(INDEX('Annex 1 LV, HV and UMS charges'!$C$12:$C$43,MATCH($A104,'Annex 1 LV, HV and UMS charges'!$A$12:$A$43,0)),INDEX('Annex 4 LDNO charges'!$C$11:$C$201,MATCH($A104,'Annex 4 LDNO charges'!$A$11:$A$201,0)))</f>
        <v>0, 3, 4, 5-8</v>
      </c>
      <c r="D104" s="228"/>
      <c r="E104" s="228"/>
      <c r="F104" s="227">
        <v>6.5258362970998907E-2</v>
      </c>
    </row>
    <row r="105" spans="1:6" ht="27.75" customHeight="1" x14ac:dyDescent="0.2">
      <c r="A105" s="231" t="s">
        <v>584</v>
      </c>
      <c r="B105" s="171" t="str">
        <f>IFERROR(INDEX('Annex 1 LV, HV and UMS charges'!$B$12:$B$43,MATCH($A105,'Annex 1 LV, HV and UMS charges'!$A$12:$A$43,0)),IF(INDEX('Annex 4 LDNO charges'!$B$11:$B$201,MATCH($A105,'Annex 4 LDNO charges'!$A$11:$A$201,0))=0,"",INDEX('Annex 4 LDNO charges'!$B$11:$B$201,MATCH($A105,'Annex 4 LDNO charges'!$A$11:$A$201,0))))</f>
        <v/>
      </c>
      <c r="C105" s="186" t="str">
        <f>IFERROR(INDEX('Annex 1 LV, HV and UMS charges'!$C$12:$C$43,MATCH($A105,'Annex 1 LV, HV and UMS charges'!$A$12:$A$43,0)),INDEX('Annex 4 LDNO charges'!$C$11:$C$201,MATCH($A105,'Annex 4 LDNO charges'!$A$11:$A$201,0)))</f>
        <v>0, 3, 4, 5-8</v>
      </c>
      <c r="D105" s="228"/>
      <c r="E105" s="228"/>
      <c r="F105" s="227">
        <v>6.5258362970998907E-2</v>
      </c>
    </row>
    <row r="106" spans="1:6" ht="27.75" customHeight="1" x14ac:dyDescent="0.2">
      <c r="A106" s="231" t="s">
        <v>585</v>
      </c>
      <c r="B106" s="171" t="str">
        <f>IFERROR(INDEX('Annex 1 LV, HV and UMS charges'!$B$12:$B$43,MATCH($A106,'Annex 1 LV, HV and UMS charges'!$A$12:$A$43,0)),IF(INDEX('Annex 4 LDNO charges'!$B$11:$B$201,MATCH($A106,'Annex 4 LDNO charges'!$A$11:$A$201,0))=0,"",INDEX('Annex 4 LDNO charges'!$B$11:$B$201,MATCH($A106,'Annex 4 LDNO charges'!$A$11:$A$201,0))))</f>
        <v/>
      </c>
      <c r="C106" s="186">
        <f>IFERROR(INDEX('Annex 1 LV, HV and UMS charges'!$C$12:$C$43,MATCH($A106,'Annex 1 LV, HV and UMS charges'!$A$12:$A$43,0)),INDEX('Annex 4 LDNO charges'!$C$11:$C$201,MATCH($A106,'Annex 4 LDNO charges'!$A$11:$A$201,0)))</f>
        <v>0</v>
      </c>
      <c r="D106" s="228"/>
      <c r="E106" s="228"/>
      <c r="F106" s="227">
        <v>6.5258362970998907E-2</v>
      </c>
    </row>
    <row r="107" spans="1:6" ht="27.75" customHeight="1" x14ac:dyDescent="0.2">
      <c r="A107" s="231" t="s">
        <v>586</v>
      </c>
      <c r="B107" s="171" t="str">
        <f>IFERROR(INDEX('Annex 1 LV, HV and UMS charges'!$B$12:$B$43,MATCH($A107,'Annex 1 LV, HV and UMS charges'!$A$12:$A$43,0)),IF(INDEX('Annex 4 LDNO charges'!$B$11:$B$201,MATCH($A107,'Annex 4 LDNO charges'!$A$11:$A$201,0))=0,"",INDEX('Annex 4 LDNO charges'!$B$11:$B$201,MATCH($A107,'Annex 4 LDNO charges'!$A$11:$A$201,0))))</f>
        <v/>
      </c>
      <c r="C107" s="186">
        <f>IFERROR(INDEX('Annex 1 LV, HV and UMS charges'!$C$12:$C$43,MATCH($A107,'Annex 1 LV, HV and UMS charges'!$A$12:$A$43,0)),INDEX('Annex 4 LDNO charges'!$C$11:$C$201,MATCH($A107,'Annex 4 LDNO charges'!$A$11:$A$201,0)))</f>
        <v>0</v>
      </c>
      <c r="D107" s="228"/>
      <c r="E107" s="228"/>
      <c r="F107" s="227">
        <v>6.5258362970998907E-2</v>
      </c>
    </row>
    <row r="108" spans="1:6" ht="27.75" customHeight="1" x14ac:dyDescent="0.2">
      <c r="A108" s="231" t="s">
        <v>587</v>
      </c>
      <c r="B108" s="171" t="str">
        <f>IFERROR(INDEX('Annex 1 LV, HV and UMS charges'!$B$12:$B$43,MATCH($A108,'Annex 1 LV, HV and UMS charges'!$A$12:$A$43,0)),IF(INDEX('Annex 4 LDNO charges'!$B$11:$B$201,MATCH($A108,'Annex 4 LDNO charges'!$A$11:$A$201,0))=0,"",INDEX('Annex 4 LDNO charges'!$B$11:$B$201,MATCH($A108,'Annex 4 LDNO charges'!$A$11:$A$201,0))))</f>
        <v/>
      </c>
      <c r="C108" s="186">
        <f>IFERROR(INDEX('Annex 1 LV, HV and UMS charges'!$C$12:$C$43,MATCH($A108,'Annex 1 LV, HV and UMS charges'!$A$12:$A$43,0)),INDEX('Annex 4 LDNO charges'!$C$11:$C$201,MATCH($A108,'Annex 4 LDNO charges'!$A$11:$A$201,0)))</f>
        <v>0</v>
      </c>
      <c r="D108" s="228"/>
      <c r="E108" s="228"/>
      <c r="F108" s="227">
        <v>6.5258362970998907E-2</v>
      </c>
    </row>
    <row r="109" spans="1:6" ht="27.75" customHeight="1" x14ac:dyDescent="0.2">
      <c r="A109" s="231" t="s">
        <v>588</v>
      </c>
      <c r="B109" s="171" t="str">
        <f>IFERROR(INDEX('Annex 1 LV, HV and UMS charges'!$B$12:$B$43,MATCH($A109,'Annex 1 LV, HV and UMS charges'!$A$12:$A$43,0)),IF(INDEX('Annex 4 LDNO charges'!$B$11:$B$201,MATCH($A109,'Annex 4 LDNO charges'!$A$11:$A$201,0))=0,"",INDEX('Annex 4 LDNO charges'!$B$11:$B$201,MATCH($A109,'Annex 4 LDNO charges'!$A$11:$A$201,0))))</f>
        <v/>
      </c>
      <c r="C109" s="186">
        <f>IFERROR(INDEX('Annex 1 LV, HV and UMS charges'!$C$12:$C$43,MATCH($A109,'Annex 1 LV, HV and UMS charges'!$A$12:$A$43,0)),INDEX('Annex 4 LDNO charges'!$C$11:$C$201,MATCH($A109,'Annex 4 LDNO charges'!$A$11:$A$201,0)))</f>
        <v>0</v>
      </c>
      <c r="D109" s="228"/>
      <c r="E109" s="228"/>
      <c r="F109" s="227">
        <v>6.5258362970998907E-2</v>
      </c>
    </row>
    <row r="110" spans="1:6" ht="27.75" customHeight="1" x14ac:dyDescent="0.2">
      <c r="A110" s="231" t="s">
        <v>589</v>
      </c>
      <c r="B110" s="171" t="str">
        <f>IFERROR(INDEX('Annex 1 LV, HV and UMS charges'!$B$12:$B$43,MATCH($A110,'Annex 1 LV, HV and UMS charges'!$A$12:$A$43,0)),IF(INDEX('Annex 4 LDNO charges'!$B$11:$B$201,MATCH($A110,'Annex 4 LDNO charges'!$A$11:$A$201,0))=0,"",INDEX('Annex 4 LDNO charges'!$B$11:$B$201,MATCH($A110,'Annex 4 LDNO charges'!$A$11:$A$201,0))))</f>
        <v/>
      </c>
      <c r="C110" s="186">
        <f>IFERROR(INDEX('Annex 1 LV, HV and UMS charges'!$C$12:$C$43,MATCH($A110,'Annex 1 LV, HV and UMS charges'!$A$12:$A$43,0)),INDEX('Annex 4 LDNO charges'!$C$11:$C$201,MATCH($A110,'Annex 4 LDNO charges'!$A$11:$A$201,0)))</f>
        <v>0</v>
      </c>
      <c r="D110" s="228"/>
      <c r="E110" s="228"/>
      <c r="F110" s="227">
        <v>6.5258362970998907E-2</v>
      </c>
    </row>
    <row r="111" spans="1:6" ht="27.75" customHeight="1" x14ac:dyDescent="0.2">
      <c r="A111" s="231" t="s">
        <v>590</v>
      </c>
      <c r="B111" s="171" t="str">
        <f>IFERROR(INDEX('Annex 1 LV, HV and UMS charges'!$B$12:$B$43,MATCH($A111,'Annex 1 LV, HV and UMS charges'!$A$12:$A$43,0)),IF(INDEX('Annex 4 LDNO charges'!$B$11:$B$201,MATCH($A111,'Annex 4 LDNO charges'!$A$11:$A$201,0))=0,"",INDEX('Annex 4 LDNO charges'!$B$11:$B$201,MATCH($A111,'Annex 4 LDNO charges'!$A$11:$A$201,0))))</f>
        <v/>
      </c>
      <c r="C111" s="186">
        <f>IFERROR(INDEX('Annex 1 LV, HV and UMS charges'!$C$12:$C$43,MATCH($A111,'Annex 1 LV, HV and UMS charges'!$A$12:$A$43,0)),INDEX('Annex 4 LDNO charges'!$C$11:$C$201,MATCH($A111,'Annex 4 LDNO charges'!$A$11:$A$201,0)))</f>
        <v>0</v>
      </c>
      <c r="D111" s="228"/>
      <c r="E111" s="228"/>
      <c r="F111" s="227">
        <v>6.5258362970998907E-2</v>
      </c>
    </row>
    <row r="112" spans="1:6" ht="27.75" customHeight="1" x14ac:dyDescent="0.2">
      <c r="A112" s="231" t="s">
        <v>591</v>
      </c>
      <c r="B112" s="171" t="str">
        <f>IFERROR(INDEX('Annex 1 LV, HV and UMS charges'!$B$12:$B$43,MATCH($A112,'Annex 1 LV, HV and UMS charges'!$A$12:$A$43,0)),IF(INDEX('Annex 4 LDNO charges'!$B$11:$B$201,MATCH($A112,'Annex 4 LDNO charges'!$A$11:$A$201,0))=0,"",INDEX('Annex 4 LDNO charges'!$B$11:$B$201,MATCH($A112,'Annex 4 LDNO charges'!$A$11:$A$201,0))))</f>
        <v/>
      </c>
      <c r="C112" s="186">
        <f>IFERROR(INDEX('Annex 1 LV, HV and UMS charges'!$C$12:$C$43,MATCH($A112,'Annex 1 LV, HV and UMS charges'!$A$12:$A$43,0)),INDEX('Annex 4 LDNO charges'!$C$11:$C$201,MATCH($A112,'Annex 4 LDNO charges'!$A$11:$A$201,0)))</f>
        <v>0</v>
      </c>
      <c r="D112" s="228"/>
      <c r="E112" s="228"/>
      <c r="F112" s="227">
        <v>6.5258362970998907E-2</v>
      </c>
    </row>
    <row r="113" spans="1:6" ht="27.75" customHeight="1" x14ac:dyDescent="0.2">
      <c r="A113" s="231" t="s">
        <v>592</v>
      </c>
      <c r="B113" s="171" t="str">
        <f>IFERROR(INDEX('Annex 1 LV, HV and UMS charges'!$B$12:$B$43,MATCH($A113,'Annex 1 LV, HV and UMS charges'!$A$12:$A$43,0)),IF(INDEX('Annex 4 LDNO charges'!$B$11:$B$201,MATCH($A113,'Annex 4 LDNO charges'!$A$11:$A$201,0))=0,"",INDEX('Annex 4 LDNO charges'!$B$11:$B$201,MATCH($A113,'Annex 4 LDNO charges'!$A$11:$A$201,0))))</f>
        <v/>
      </c>
      <c r="C113" s="186">
        <f>IFERROR(INDEX('Annex 1 LV, HV and UMS charges'!$C$12:$C$43,MATCH($A113,'Annex 1 LV, HV and UMS charges'!$A$12:$A$43,0)),INDEX('Annex 4 LDNO charges'!$C$11:$C$201,MATCH($A113,'Annex 4 LDNO charges'!$A$11:$A$201,0)))</f>
        <v>0</v>
      </c>
      <c r="D113" s="228"/>
      <c r="E113" s="228"/>
      <c r="F113" s="227">
        <v>6.5258362970998907E-2</v>
      </c>
    </row>
    <row r="114" spans="1:6" ht="27.75" customHeight="1" x14ac:dyDescent="0.2">
      <c r="A114" s="231" t="s">
        <v>593</v>
      </c>
      <c r="B114" s="171" t="str">
        <f>IFERROR(INDEX('Annex 1 LV, HV and UMS charges'!$B$12:$B$43,MATCH($A114,'Annex 1 LV, HV and UMS charges'!$A$12:$A$43,0)),IF(INDEX('Annex 4 LDNO charges'!$B$11:$B$201,MATCH($A114,'Annex 4 LDNO charges'!$A$11:$A$201,0))=0,"",INDEX('Annex 4 LDNO charges'!$B$11:$B$201,MATCH($A114,'Annex 4 LDNO charges'!$A$11:$A$201,0))))</f>
        <v/>
      </c>
      <c r="C114" s="186">
        <f>IFERROR(INDEX('Annex 1 LV, HV and UMS charges'!$C$12:$C$43,MATCH($A114,'Annex 1 LV, HV and UMS charges'!$A$12:$A$43,0)),INDEX('Annex 4 LDNO charges'!$C$11:$C$201,MATCH($A114,'Annex 4 LDNO charges'!$A$11:$A$201,0)))</f>
        <v>0</v>
      </c>
      <c r="D114" s="228"/>
      <c r="E114" s="228"/>
      <c r="F114" s="227">
        <v>6.5258362970998907E-2</v>
      </c>
    </row>
    <row r="115" spans="1:6" ht="27.75" customHeight="1" x14ac:dyDescent="0.2">
      <c r="A115" s="231" t="s">
        <v>594</v>
      </c>
      <c r="B115" s="171" t="str">
        <f>IFERROR(INDEX('Annex 1 LV, HV and UMS charges'!$B$12:$B$43,MATCH($A115,'Annex 1 LV, HV and UMS charges'!$A$12:$A$43,0)),IF(INDEX('Annex 4 LDNO charges'!$B$11:$B$201,MATCH($A115,'Annex 4 LDNO charges'!$A$11:$A$201,0))=0,"",INDEX('Annex 4 LDNO charges'!$B$11:$B$201,MATCH($A115,'Annex 4 LDNO charges'!$A$11:$A$201,0))))</f>
        <v/>
      </c>
      <c r="C115" s="186">
        <f>IFERROR(INDEX('Annex 1 LV, HV and UMS charges'!$C$12:$C$43,MATCH($A115,'Annex 1 LV, HV and UMS charges'!$A$12:$A$43,0)),INDEX('Annex 4 LDNO charges'!$C$11:$C$201,MATCH($A115,'Annex 4 LDNO charges'!$A$11:$A$201,0)))</f>
        <v>0</v>
      </c>
      <c r="D115" s="228"/>
      <c r="E115" s="228"/>
      <c r="F115" s="227">
        <v>6.5258362970998907E-2</v>
      </c>
    </row>
    <row r="116" spans="1:6" ht="27.75" customHeight="1" x14ac:dyDescent="0.2">
      <c r="A116" s="231" t="s">
        <v>595</v>
      </c>
      <c r="B116" s="171" t="str">
        <f>IFERROR(INDEX('Annex 1 LV, HV and UMS charges'!$B$12:$B$43,MATCH($A116,'Annex 1 LV, HV and UMS charges'!$A$12:$A$43,0)),IF(INDEX('Annex 4 LDNO charges'!$B$11:$B$201,MATCH($A116,'Annex 4 LDNO charges'!$A$11:$A$201,0))=0,"",INDEX('Annex 4 LDNO charges'!$B$11:$B$201,MATCH($A116,'Annex 4 LDNO charges'!$A$11:$A$201,0))))</f>
        <v/>
      </c>
      <c r="C116" s="186">
        <f>IFERROR(INDEX('Annex 1 LV, HV and UMS charges'!$C$12:$C$43,MATCH($A116,'Annex 1 LV, HV and UMS charges'!$A$12:$A$43,0)),INDEX('Annex 4 LDNO charges'!$C$11:$C$201,MATCH($A116,'Annex 4 LDNO charges'!$A$11:$A$201,0)))</f>
        <v>0</v>
      </c>
      <c r="D116" s="228"/>
      <c r="E116" s="228"/>
      <c r="F116" s="227">
        <v>6.5258362970998907E-2</v>
      </c>
    </row>
    <row r="117" spans="1:6" ht="27.75" customHeight="1" x14ac:dyDescent="0.2">
      <c r="A117" s="231" t="s">
        <v>596</v>
      </c>
      <c r="B117" s="171" t="str">
        <f>IFERROR(INDEX('Annex 1 LV, HV and UMS charges'!$B$12:$B$43,MATCH($A117,'Annex 1 LV, HV and UMS charges'!$A$12:$A$43,0)),IF(INDEX('Annex 4 LDNO charges'!$B$11:$B$201,MATCH($A117,'Annex 4 LDNO charges'!$A$11:$A$201,0))=0,"",INDEX('Annex 4 LDNO charges'!$B$11:$B$201,MATCH($A117,'Annex 4 LDNO charges'!$A$11:$A$201,0))))</f>
        <v/>
      </c>
      <c r="C117" s="186">
        <f>IFERROR(INDEX('Annex 1 LV, HV and UMS charges'!$C$12:$C$43,MATCH($A117,'Annex 1 LV, HV and UMS charges'!$A$12:$A$43,0)),INDEX('Annex 4 LDNO charges'!$C$11:$C$201,MATCH($A117,'Annex 4 LDNO charges'!$A$11:$A$201,0)))</f>
        <v>0</v>
      </c>
      <c r="D117" s="228"/>
      <c r="E117" s="228"/>
      <c r="F117" s="227">
        <v>6.5258362970998907E-2</v>
      </c>
    </row>
    <row r="118" spans="1:6" ht="27.75" customHeight="1" x14ac:dyDescent="0.2">
      <c r="A118" s="231" t="s">
        <v>597</v>
      </c>
      <c r="B118" s="171" t="str">
        <f>IFERROR(INDEX('Annex 1 LV, HV and UMS charges'!$B$12:$B$43,MATCH($A118,'Annex 1 LV, HV and UMS charges'!$A$12:$A$43,0)),IF(INDEX('Annex 4 LDNO charges'!$B$11:$B$201,MATCH($A118,'Annex 4 LDNO charges'!$A$11:$A$201,0))=0,"",INDEX('Annex 4 LDNO charges'!$B$11:$B$201,MATCH($A118,'Annex 4 LDNO charges'!$A$11:$A$201,0))))</f>
        <v/>
      </c>
      <c r="C118" s="186">
        <f>IFERROR(INDEX('Annex 1 LV, HV and UMS charges'!$C$12:$C$43,MATCH($A118,'Annex 1 LV, HV and UMS charges'!$A$12:$A$43,0)),INDEX('Annex 4 LDNO charges'!$C$11:$C$201,MATCH($A118,'Annex 4 LDNO charges'!$A$11:$A$201,0)))</f>
        <v>0</v>
      </c>
      <c r="D118" s="228"/>
      <c r="E118" s="228"/>
      <c r="F118" s="227">
        <v>6.5258362970998907E-2</v>
      </c>
    </row>
    <row r="119" spans="1:6" ht="27.75" customHeight="1" x14ac:dyDescent="0.2">
      <c r="A119" s="231" t="s">
        <v>598</v>
      </c>
      <c r="B119" s="171" t="str">
        <f>IFERROR(INDEX('Annex 1 LV, HV and UMS charges'!$B$12:$B$43,MATCH($A119,'Annex 1 LV, HV and UMS charges'!$A$12:$A$43,0)),IF(INDEX('Annex 4 LDNO charges'!$B$11:$B$201,MATCH($A119,'Annex 4 LDNO charges'!$A$11:$A$201,0))=0,"",INDEX('Annex 4 LDNO charges'!$B$11:$B$201,MATCH($A119,'Annex 4 LDNO charges'!$A$11:$A$201,0))))</f>
        <v/>
      </c>
      <c r="C119" s="186">
        <f>IFERROR(INDEX('Annex 1 LV, HV and UMS charges'!$C$12:$C$43,MATCH($A119,'Annex 1 LV, HV and UMS charges'!$A$12:$A$43,0)),INDEX('Annex 4 LDNO charges'!$C$11:$C$201,MATCH($A119,'Annex 4 LDNO charges'!$A$11:$A$201,0)))</f>
        <v>0</v>
      </c>
      <c r="D119" s="228"/>
      <c r="E119" s="228"/>
      <c r="F119" s="227">
        <v>6.5258362970998907E-2</v>
      </c>
    </row>
    <row r="120" spans="1:6" ht="27.75" customHeight="1" x14ac:dyDescent="0.2">
      <c r="A120" s="231" t="s">
        <v>599</v>
      </c>
      <c r="B120" s="171" t="str">
        <f>IFERROR(INDEX('Annex 1 LV, HV and UMS charges'!$B$12:$B$43,MATCH($A120,'Annex 1 LV, HV and UMS charges'!$A$12:$A$43,0)),IF(INDEX('Annex 4 LDNO charges'!$B$11:$B$201,MATCH($A120,'Annex 4 LDNO charges'!$A$11:$A$201,0))=0,"",INDEX('Annex 4 LDNO charges'!$B$11:$B$201,MATCH($A120,'Annex 4 LDNO charges'!$A$11:$A$201,0))))</f>
        <v/>
      </c>
      <c r="C120" s="186">
        <f>IFERROR(INDEX('Annex 1 LV, HV and UMS charges'!$C$12:$C$43,MATCH($A120,'Annex 1 LV, HV and UMS charges'!$A$12:$A$43,0)),INDEX('Annex 4 LDNO charges'!$C$11:$C$201,MATCH($A120,'Annex 4 LDNO charges'!$A$11:$A$201,0)))</f>
        <v>0</v>
      </c>
      <c r="D120" s="228"/>
      <c r="E120" s="228"/>
      <c r="F120" s="227">
        <v>6.5258362970998907E-2</v>
      </c>
    </row>
    <row r="121" spans="1:6" ht="27.75" customHeight="1" x14ac:dyDescent="0.2">
      <c r="A121" s="231" t="s">
        <v>556</v>
      </c>
      <c r="B121" s="171" t="str">
        <f>IFERROR(INDEX('Annex 1 LV, HV and UMS charges'!$B$12:$B$43,MATCH($A121,'Annex 1 LV, HV and UMS charges'!$A$12:$A$43,0)),IF(INDEX('Annex 4 LDNO charges'!$B$11:$B$201,MATCH($A121,'Annex 4 LDNO charges'!$A$11:$A$201,0))=0,"",INDEX('Annex 4 LDNO charges'!$B$11:$B$201,MATCH($A121,'Annex 4 LDNO charges'!$A$11:$A$201,0))))</f>
        <v/>
      </c>
      <c r="C121" s="186" t="str">
        <f>IFERROR(INDEX('Annex 1 LV, HV and UMS charges'!$C$12:$C$43,MATCH($A121,'Annex 1 LV, HV and UMS charges'!$A$12:$A$43,0)),INDEX('Annex 4 LDNO charges'!$C$11:$C$201,MATCH($A121,'Annex 4 LDNO charges'!$A$11:$A$201,0)))</f>
        <v>0, 1, 2</v>
      </c>
      <c r="D121" s="227">
        <v>5.7538427037113801E-2</v>
      </c>
      <c r="E121" s="227">
        <v>9.4536320191825496</v>
      </c>
      <c r="F121" s="227">
        <v>6.5258362970998907E-2</v>
      </c>
    </row>
    <row r="122" spans="1:6" ht="27.75" customHeight="1" x14ac:dyDescent="0.2">
      <c r="A122" s="231" t="s">
        <v>558</v>
      </c>
      <c r="B122" s="171" t="str">
        <f>IFERROR(INDEX('Annex 1 LV, HV and UMS charges'!$B$12:$B$43,MATCH($A122,'Annex 1 LV, HV and UMS charges'!$A$12:$A$43,0)),IF(INDEX('Annex 4 LDNO charges'!$B$11:$B$201,MATCH($A122,'Annex 4 LDNO charges'!$A$11:$A$201,0))=0,"",INDEX('Annex 4 LDNO charges'!$B$11:$B$201,MATCH($A122,'Annex 4 LDNO charges'!$A$11:$A$201,0))))</f>
        <v/>
      </c>
      <c r="C122" s="186" t="str">
        <f>IFERROR(INDEX('Annex 1 LV, HV and UMS charges'!$C$12:$C$43,MATCH($A122,'Annex 1 LV, HV and UMS charges'!$A$12:$A$43,0)),INDEX('Annex 4 LDNO charges'!$C$11:$C$201,MATCH($A122,'Annex 4 LDNO charges'!$A$11:$A$201,0)))</f>
        <v>0, 3, 4, 5-8</v>
      </c>
      <c r="D122" s="228"/>
      <c r="E122" s="228"/>
      <c r="F122" s="227">
        <v>6.5258362970998907E-2</v>
      </c>
    </row>
    <row r="123" spans="1:6" ht="27.75" customHeight="1" x14ac:dyDescent="0.2">
      <c r="A123" s="231" t="s">
        <v>559</v>
      </c>
      <c r="B123" s="171" t="str">
        <f>IFERROR(INDEX('Annex 1 LV, HV and UMS charges'!$B$12:$B$43,MATCH($A123,'Annex 1 LV, HV and UMS charges'!$A$12:$A$43,0)),IF(INDEX('Annex 4 LDNO charges'!$B$11:$B$201,MATCH($A123,'Annex 4 LDNO charges'!$A$11:$A$201,0))=0,"",INDEX('Annex 4 LDNO charges'!$B$11:$B$201,MATCH($A123,'Annex 4 LDNO charges'!$A$11:$A$201,0))))</f>
        <v/>
      </c>
      <c r="C123" s="186" t="str">
        <f>IFERROR(INDEX('Annex 1 LV, HV and UMS charges'!$C$12:$C$43,MATCH($A123,'Annex 1 LV, HV and UMS charges'!$A$12:$A$43,0)),INDEX('Annex 4 LDNO charges'!$C$11:$C$201,MATCH($A123,'Annex 4 LDNO charges'!$A$11:$A$201,0)))</f>
        <v>0, 3, 4, 5-8</v>
      </c>
      <c r="D123" s="228"/>
      <c r="E123" s="228"/>
      <c r="F123" s="227">
        <v>6.5258362970998907E-2</v>
      </c>
    </row>
    <row r="124" spans="1:6" ht="27.75" customHeight="1" x14ac:dyDescent="0.2">
      <c r="A124" s="231" t="s">
        <v>560</v>
      </c>
      <c r="B124" s="171" t="str">
        <f>IFERROR(INDEX('Annex 1 LV, HV and UMS charges'!$B$12:$B$43,MATCH($A124,'Annex 1 LV, HV and UMS charges'!$A$12:$A$43,0)),IF(INDEX('Annex 4 LDNO charges'!$B$11:$B$201,MATCH($A124,'Annex 4 LDNO charges'!$A$11:$A$201,0))=0,"",INDEX('Annex 4 LDNO charges'!$B$11:$B$201,MATCH($A124,'Annex 4 LDNO charges'!$A$11:$A$201,0))))</f>
        <v/>
      </c>
      <c r="C124" s="186" t="str">
        <f>IFERROR(INDEX('Annex 1 LV, HV and UMS charges'!$C$12:$C$43,MATCH($A124,'Annex 1 LV, HV and UMS charges'!$A$12:$A$43,0)),INDEX('Annex 4 LDNO charges'!$C$11:$C$201,MATCH($A124,'Annex 4 LDNO charges'!$A$11:$A$201,0)))</f>
        <v>0, 3, 4, 5-8</v>
      </c>
      <c r="D124" s="228"/>
      <c r="E124" s="228"/>
      <c r="F124" s="227">
        <v>6.5258362970998907E-2</v>
      </c>
    </row>
    <row r="125" spans="1:6" ht="27.75" customHeight="1" x14ac:dyDescent="0.2">
      <c r="A125" s="231" t="s">
        <v>561</v>
      </c>
      <c r="B125" s="171" t="str">
        <f>IFERROR(INDEX('Annex 1 LV, HV and UMS charges'!$B$12:$B$43,MATCH($A125,'Annex 1 LV, HV and UMS charges'!$A$12:$A$43,0)),IF(INDEX('Annex 4 LDNO charges'!$B$11:$B$201,MATCH($A125,'Annex 4 LDNO charges'!$A$11:$A$201,0))=0,"",INDEX('Annex 4 LDNO charges'!$B$11:$B$201,MATCH($A125,'Annex 4 LDNO charges'!$A$11:$A$201,0))))</f>
        <v/>
      </c>
      <c r="C125" s="186" t="str">
        <f>IFERROR(INDEX('Annex 1 LV, HV and UMS charges'!$C$12:$C$43,MATCH($A125,'Annex 1 LV, HV and UMS charges'!$A$12:$A$43,0)),INDEX('Annex 4 LDNO charges'!$C$11:$C$201,MATCH($A125,'Annex 4 LDNO charges'!$A$11:$A$201,0)))</f>
        <v>0, 3, 4, 5-8</v>
      </c>
      <c r="D125" s="228"/>
      <c r="E125" s="228"/>
      <c r="F125" s="227">
        <v>6.5258362970998907E-2</v>
      </c>
    </row>
    <row r="126" spans="1:6" ht="27.75" customHeight="1" x14ac:dyDescent="0.2">
      <c r="A126" s="231" t="s">
        <v>562</v>
      </c>
      <c r="B126" s="171" t="str">
        <f>IFERROR(INDEX('Annex 1 LV, HV and UMS charges'!$B$12:$B$43,MATCH($A126,'Annex 1 LV, HV and UMS charges'!$A$12:$A$43,0)),IF(INDEX('Annex 4 LDNO charges'!$B$11:$B$201,MATCH($A126,'Annex 4 LDNO charges'!$A$11:$A$201,0))=0,"",INDEX('Annex 4 LDNO charges'!$B$11:$B$201,MATCH($A126,'Annex 4 LDNO charges'!$A$11:$A$201,0))))</f>
        <v/>
      </c>
      <c r="C126" s="186" t="str">
        <f>IFERROR(INDEX('Annex 1 LV, HV and UMS charges'!$C$12:$C$43,MATCH($A126,'Annex 1 LV, HV and UMS charges'!$A$12:$A$43,0)),INDEX('Annex 4 LDNO charges'!$C$11:$C$201,MATCH($A126,'Annex 4 LDNO charges'!$A$11:$A$201,0)))</f>
        <v>0, 3, 4, 5-8</v>
      </c>
      <c r="D126" s="228"/>
      <c r="E126" s="228"/>
      <c r="F126" s="227">
        <v>6.5258362970998907E-2</v>
      </c>
    </row>
    <row r="127" spans="1:6" ht="27.75" customHeight="1" x14ac:dyDescent="0.2">
      <c r="A127" s="231" t="s">
        <v>563</v>
      </c>
      <c r="B127" s="171" t="str">
        <f>IFERROR(INDEX('Annex 1 LV, HV and UMS charges'!$B$12:$B$43,MATCH($A127,'Annex 1 LV, HV and UMS charges'!$A$12:$A$43,0)),IF(INDEX('Annex 4 LDNO charges'!$B$11:$B$201,MATCH($A127,'Annex 4 LDNO charges'!$A$11:$A$201,0))=0,"",INDEX('Annex 4 LDNO charges'!$B$11:$B$201,MATCH($A127,'Annex 4 LDNO charges'!$A$11:$A$201,0))))</f>
        <v/>
      </c>
      <c r="C127" s="186">
        <f>IFERROR(INDEX('Annex 1 LV, HV and UMS charges'!$C$12:$C$43,MATCH($A127,'Annex 1 LV, HV and UMS charges'!$A$12:$A$43,0)),INDEX('Annex 4 LDNO charges'!$C$11:$C$201,MATCH($A127,'Annex 4 LDNO charges'!$A$11:$A$201,0)))</f>
        <v>0</v>
      </c>
      <c r="D127" s="228"/>
      <c r="E127" s="228"/>
      <c r="F127" s="227">
        <v>6.5258362970998907E-2</v>
      </c>
    </row>
    <row r="128" spans="1:6" ht="27.75" customHeight="1" x14ac:dyDescent="0.2">
      <c r="A128" s="231" t="s">
        <v>564</v>
      </c>
      <c r="B128" s="171" t="str">
        <f>IFERROR(INDEX('Annex 1 LV, HV and UMS charges'!$B$12:$B$43,MATCH($A128,'Annex 1 LV, HV and UMS charges'!$A$12:$A$43,0)),IF(INDEX('Annex 4 LDNO charges'!$B$11:$B$201,MATCH($A128,'Annex 4 LDNO charges'!$A$11:$A$201,0))=0,"",INDEX('Annex 4 LDNO charges'!$B$11:$B$201,MATCH($A128,'Annex 4 LDNO charges'!$A$11:$A$201,0))))</f>
        <v/>
      </c>
      <c r="C128" s="186">
        <f>IFERROR(INDEX('Annex 1 LV, HV and UMS charges'!$C$12:$C$43,MATCH($A128,'Annex 1 LV, HV and UMS charges'!$A$12:$A$43,0)),INDEX('Annex 4 LDNO charges'!$C$11:$C$201,MATCH($A128,'Annex 4 LDNO charges'!$A$11:$A$201,0)))</f>
        <v>0</v>
      </c>
      <c r="D128" s="228"/>
      <c r="E128" s="228"/>
      <c r="F128" s="227">
        <v>6.5258362970998907E-2</v>
      </c>
    </row>
    <row r="129" spans="1:6" ht="27.75" customHeight="1" x14ac:dyDescent="0.2">
      <c r="A129" s="231" t="s">
        <v>565</v>
      </c>
      <c r="B129" s="171" t="str">
        <f>IFERROR(INDEX('Annex 1 LV, HV and UMS charges'!$B$12:$B$43,MATCH($A129,'Annex 1 LV, HV and UMS charges'!$A$12:$A$43,0)),IF(INDEX('Annex 4 LDNO charges'!$B$11:$B$201,MATCH($A129,'Annex 4 LDNO charges'!$A$11:$A$201,0))=0,"",INDEX('Annex 4 LDNO charges'!$B$11:$B$201,MATCH($A129,'Annex 4 LDNO charges'!$A$11:$A$201,0))))</f>
        <v/>
      </c>
      <c r="C129" s="186">
        <f>IFERROR(INDEX('Annex 1 LV, HV and UMS charges'!$C$12:$C$43,MATCH($A129,'Annex 1 LV, HV and UMS charges'!$A$12:$A$43,0)),INDEX('Annex 4 LDNO charges'!$C$11:$C$201,MATCH($A129,'Annex 4 LDNO charges'!$A$11:$A$201,0)))</f>
        <v>0</v>
      </c>
      <c r="D129" s="228"/>
      <c r="E129" s="228"/>
      <c r="F129" s="227">
        <v>6.5258362970998907E-2</v>
      </c>
    </row>
    <row r="130" spans="1:6" ht="27.75" customHeight="1" x14ac:dyDescent="0.2">
      <c r="A130" s="231" t="s">
        <v>566</v>
      </c>
      <c r="B130" s="171" t="str">
        <f>IFERROR(INDEX('Annex 1 LV, HV and UMS charges'!$B$12:$B$43,MATCH($A130,'Annex 1 LV, HV and UMS charges'!$A$12:$A$43,0)),IF(INDEX('Annex 4 LDNO charges'!$B$11:$B$201,MATCH($A130,'Annex 4 LDNO charges'!$A$11:$A$201,0))=0,"",INDEX('Annex 4 LDNO charges'!$B$11:$B$201,MATCH($A130,'Annex 4 LDNO charges'!$A$11:$A$201,0))))</f>
        <v/>
      </c>
      <c r="C130" s="186">
        <f>IFERROR(INDEX('Annex 1 LV, HV and UMS charges'!$C$12:$C$43,MATCH($A130,'Annex 1 LV, HV and UMS charges'!$A$12:$A$43,0)),INDEX('Annex 4 LDNO charges'!$C$11:$C$201,MATCH($A130,'Annex 4 LDNO charges'!$A$11:$A$201,0)))</f>
        <v>0</v>
      </c>
      <c r="D130" s="228"/>
      <c r="E130" s="228"/>
      <c r="F130" s="227">
        <v>6.5258362970998907E-2</v>
      </c>
    </row>
    <row r="131" spans="1:6" ht="27.75" customHeight="1" x14ac:dyDescent="0.2">
      <c r="A131" s="231" t="s">
        <v>567</v>
      </c>
      <c r="B131" s="171" t="str">
        <f>IFERROR(INDEX('Annex 1 LV, HV and UMS charges'!$B$12:$B$43,MATCH($A131,'Annex 1 LV, HV and UMS charges'!$A$12:$A$43,0)),IF(INDEX('Annex 4 LDNO charges'!$B$11:$B$201,MATCH($A131,'Annex 4 LDNO charges'!$A$11:$A$201,0))=0,"",INDEX('Annex 4 LDNO charges'!$B$11:$B$201,MATCH($A131,'Annex 4 LDNO charges'!$A$11:$A$201,0))))</f>
        <v/>
      </c>
      <c r="C131" s="186">
        <f>IFERROR(INDEX('Annex 1 LV, HV and UMS charges'!$C$12:$C$43,MATCH($A131,'Annex 1 LV, HV and UMS charges'!$A$12:$A$43,0)),INDEX('Annex 4 LDNO charges'!$C$11:$C$201,MATCH($A131,'Annex 4 LDNO charges'!$A$11:$A$201,0)))</f>
        <v>0</v>
      </c>
      <c r="D131" s="228"/>
      <c r="E131" s="228"/>
      <c r="F131" s="227">
        <v>6.5258362970998907E-2</v>
      </c>
    </row>
    <row r="132" spans="1:6" ht="27.75" customHeight="1" x14ac:dyDescent="0.2">
      <c r="A132" s="231" t="s">
        <v>568</v>
      </c>
      <c r="B132" s="171" t="str">
        <f>IFERROR(INDEX('Annex 1 LV, HV and UMS charges'!$B$12:$B$43,MATCH($A132,'Annex 1 LV, HV and UMS charges'!$A$12:$A$43,0)),IF(INDEX('Annex 4 LDNO charges'!$B$11:$B$201,MATCH($A132,'Annex 4 LDNO charges'!$A$11:$A$201,0))=0,"",INDEX('Annex 4 LDNO charges'!$B$11:$B$201,MATCH($A132,'Annex 4 LDNO charges'!$A$11:$A$201,0))))</f>
        <v/>
      </c>
      <c r="C132" s="186">
        <f>IFERROR(INDEX('Annex 1 LV, HV and UMS charges'!$C$12:$C$43,MATCH($A132,'Annex 1 LV, HV and UMS charges'!$A$12:$A$43,0)),INDEX('Annex 4 LDNO charges'!$C$11:$C$201,MATCH($A132,'Annex 4 LDNO charges'!$A$11:$A$201,0)))</f>
        <v>0</v>
      </c>
      <c r="D132" s="228"/>
      <c r="E132" s="228"/>
      <c r="F132" s="227">
        <v>6.5258362970998907E-2</v>
      </c>
    </row>
    <row r="133" spans="1:6" ht="27.75" customHeight="1" x14ac:dyDescent="0.2">
      <c r="A133" s="231" t="s">
        <v>569</v>
      </c>
      <c r="B133" s="171" t="str">
        <f>IFERROR(INDEX('Annex 1 LV, HV and UMS charges'!$B$12:$B$43,MATCH($A133,'Annex 1 LV, HV and UMS charges'!$A$12:$A$43,0)),IF(INDEX('Annex 4 LDNO charges'!$B$11:$B$201,MATCH($A133,'Annex 4 LDNO charges'!$A$11:$A$201,0))=0,"",INDEX('Annex 4 LDNO charges'!$B$11:$B$201,MATCH($A133,'Annex 4 LDNO charges'!$A$11:$A$201,0))))</f>
        <v/>
      </c>
      <c r="C133" s="186">
        <f>IFERROR(INDEX('Annex 1 LV, HV and UMS charges'!$C$12:$C$43,MATCH($A133,'Annex 1 LV, HV and UMS charges'!$A$12:$A$43,0)),INDEX('Annex 4 LDNO charges'!$C$11:$C$201,MATCH($A133,'Annex 4 LDNO charges'!$A$11:$A$201,0)))</f>
        <v>0</v>
      </c>
      <c r="D133" s="228"/>
      <c r="E133" s="228"/>
      <c r="F133" s="227">
        <v>6.5258362970998907E-2</v>
      </c>
    </row>
    <row r="134" spans="1:6" ht="27.75" customHeight="1" x14ac:dyDescent="0.2">
      <c r="A134" s="231" t="s">
        <v>570</v>
      </c>
      <c r="B134" s="171" t="str">
        <f>IFERROR(INDEX('Annex 1 LV, HV and UMS charges'!$B$12:$B$43,MATCH($A134,'Annex 1 LV, HV and UMS charges'!$A$12:$A$43,0)),IF(INDEX('Annex 4 LDNO charges'!$B$11:$B$201,MATCH($A134,'Annex 4 LDNO charges'!$A$11:$A$201,0))=0,"",INDEX('Annex 4 LDNO charges'!$B$11:$B$201,MATCH($A134,'Annex 4 LDNO charges'!$A$11:$A$201,0))))</f>
        <v/>
      </c>
      <c r="C134" s="186">
        <f>IFERROR(INDEX('Annex 1 LV, HV and UMS charges'!$C$12:$C$43,MATCH($A134,'Annex 1 LV, HV and UMS charges'!$A$12:$A$43,0)),INDEX('Annex 4 LDNO charges'!$C$11:$C$201,MATCH($A134,'Annex 4 LDNO charges'!$A$11:$A$201,0)))</f>
        <v>0</v>
      </c>
      <c r="D134" s="228"/>
      <c r="E134" s="228"/>
      <c r="F134" s="227">
        <v>6.5258362970998907E-2</v>
      </c>
    </row>
    <row r="135" spans="1:6" ht="27.75" customHeight="1" x14ac:dyDescent="0.2">
      <c r="A135" s="231" t="s">
        <v>571</v>
      </c>
      <c r="B135" s="171" t="str">
        <f>IFERROR(INDEX('Annex 1 LV, HV and UMS charges'!$B$12:$B$43,MATCH($A135,'Annex 1 LV, HV and UMS charges'!$A$12:$A$43,0)),IF(INDEX('Annex 4 LDNO charges'!$B$11:$B$201,MATCH($A135,'Annex 4 LDNO charges'!$A$11:$A$201,0))=0,"",INDEX('Annex 4 LDNO charges'!$B$11:$B$201,MATCH($A135,'Annex 4 LDNO charges'!$A$11:$A$201,0))))</f>
        <v/>
      </c>
      <c r="C135" s="186">
        <f>IFERROR(INDEX('Annex 1 LV, HV and UMS charges'!$C$12:$C$43,MATCH($A135,'Annex 1 LV, HV and UMS charges'!$A$12:$A$43,0)),INDEX('Annex 4 LDNO charges'!$C$11:$C$201,MATCH($A135,'Annex 4 LDNO charges'!$A$11:$A$201,0)))</f>
        <v>0</v>
      </c>
      <c r="D135" s="228"/>
      <c r="E135" s="228"/>
      <c r="F135" s="227">
        <v>6.5258362970998907E-2</v>
      </c>
    </row>
    <row r="136" spans="1:6" ht="27.75" customHeight="1" x14ac:dyDescent="0.2">
      <c r="A136" s="231" t="s">
        <v>572</v>
      </c>
      <c r="B136" s="171" t="str">
        <f>IFERROR(INDEX('Annex 1 LV, HV and UMS charges'!$B$12:$B$43,MATCH($A136,'Annex 1 LV, HV and UMS charges'!$A$12:$A$43,0)),IF(INDEX('Annex 4 LDNO charges'!$B$11:$B$201,MATCH($A136,'Annex 4 LDNO charges'!$A$11:$A$201,0))=0,"",INDEX('Annex 4 LDNO charges'!$B$11:$B$201,MATCH($A136,'Annex 4 LDNO charges'!$A$11:$A$201,0))))</f>
        <v/>
      </c>
      <c r="C136" s="186">
        <f>IFERROR(INDEX('Annex 1 LV, HV and UMS charges'!$C$12:$C$43,MATCH($A136,'Annex 1 LV, HV and UMS charges'!$A$12:$A$43,0)),INDEX('Annex 4 LDNO charges'!$C$11:$C$201,MATCH($A136,'Annex 4 LDNO charges'!$A$11:$A$201,0)))</f>
        <v>0</v>
      </c>
      <c r="D136" s="228"/>
      <c r="E136" s="228"/>
      <c r="F136" s="227">
        <v>6.5258362970998907E-2</v>
      </c>
    </row>
    <row r="137" spans="1:6" ht="27.75" customHeight="1" x14ac:dyDescent="0.2">
      <c r="A137" s="231" t="s">
        <v>573</v>
      </c>
      <c r="B137" s="171" t="str">
        <f>IFERROR(INDEX('Annex 1 LV, HV and UMS charges'!$B$12:$B$43,MATCH($A137,'Annex 1 LV, HV and UMS charges'!$A$12:$A$43,0)),IF(INDEX('Annex 4 LDNO charges'!$B$11:$B$201,MATCH($A137,'Annex 4 LDNO charges'!$A$11:$A$201,0))=0,"",INDEX('Annex 4 LDNO charges'!$B$11:$B$201,MATCH($A137,'Annex 4 LDNO charges'!$A$11:$A$201,0))))</f>
        <v/>
      </c>
      <c r="C137" s="186">
        <f>IFERROR(INDEX('Annex 1 LV, HV and UMS charges'!$C$12:$C$43,MATCH($A137,'Annex 1 LV, HV and UMS charges'!$A$12:$A$43,0)),INDEX('Annex 4 LDNO charges'!$C$11:$C$201,MATCH($A137,'Annex 4 LDNO charges'!$A$11:$A$201,0)))</f>
        <v>0</v>
      </c>
      <c r="D137" s="228"/>
      <c r="E137" s="228"/>
      <c r="F137" s="227">
        <v>6.5258362970998907E-2</v>
      </c>
    </row>
    <row r="138" spans="1:6" ht="27.75" customHeight="1" x14ac:dyDescent="0.2">
      <c r="A138" s="231" t="s">
        <v>574</v>
      </c>
      <c r="B138" s="171" t="str">
        <f>IFERROR(INDEX('Annex 1 LV, HV and UMS charges'!$B$12:$B$43,MATCH($A138,'Annex 1 LV, HV and UMS charges'!$A$12:$A$43,0)),IF(INDEX('Annex 4 LDNO charges'!$B$11:$B$201,MATCH($A138,'Annex 4 LDNO charges'!$A$11:$A$201,0))=0,"",INDEX('Annex 4 LDNO charges'!$B$11:$B$201,MATCH($A138,'Annex 4 LDNO charges'!$A$11:$A$201,0))))</f>
        <v/>
      </c>
      <c r="C138" s="186">
        <f>IFERROR(INDEX('Annex 1 LV, HV and UMS charges'!$C$12:$C$43,MATCH($A138,'Annex 1 LV, HV and UMS charges'!$A$12:$A$43,0)),INDEX('Annex 4 LDNO charges'!$C$11:$C$201,MATCH($A138,'Annex 4 LDNO charges'!$A$11:$A$201,0)))</f>
        <v>0</v>
      </c>
      <c r="D138" s="228"/>
      <c r="E138" s="228"/>
      <c r="F138" s="227">
        <v>6.5258362970998907E-2</v>
      </c>
    </row>
    <row r="139" spans="1:6" ht="27.75" customHeight="1" x14ac:dyDescent="0.2">
      <c r="A139" s="231" t="s">
        <v>575</v>
      </c>
      <c r="B139" s="171" t="str">
        <f>IFERROR(INDEX('Annex 1 LV, HV and UMS charges'!$B$12:$B$43,MATCH($A139,'Annex 1 LV, HV and UMS charges'!$A$12:$A$43,0)),IF(INDEX('Annex 4 LDNO charges'!$B$11:$B$201,MATCH($A139,'Annex 4 LDNO charges'!$A$11:$A$201,0))=0,"",INDEX('Annex 4 LDNO charges'!$B$11:$B$201,MATCH($A139,'Annex 4 LDNO charges'!$A$11:$A$201,0))))</f>
        <v/>
      </c>
      <c r="C139" s="186">
        <f>IFERROR(INDEX('Annex 1 LV, HV and UMS charges'!$C$12:$C$43,MATCH($A139,'Annex 1 LV, HV and UMS charges'!$A$12:$A$43,0)),INDEX('Annex 4 LDNO charges'!$C$11:$C$201,MATCH($A139,'Annex 4 LDNO charges'!$A$11:$A$201,0)))</f>
        <v>0</v>
      </c>
      <c r="D139" s="228"/>
      <c r="E139" s="228"/>
      <c r="F139" s="227">
        <v>6.5258362970998907E-2</v>
      </c>
    </row>
    <row r="140" spans="1:6" ht="27.75" customHeight="1" x14ac:dyDescent="0.2">
      <c r="A140" s="231" t="s">
        <v>576</v>
      </c>
      <c r="B140" s="171" t="str">
        <f>IFERROR(INDEX('Annex 1 LV, HV and UMS charges'!$B$12:$B$43,MATCH($A140,'Annex 1 LV, HV and UMS charges'!$A$12:$A$43,0)),IF(INDEX('Annex 4 LDNO charges'!$B$11:$B$201,MATCH($A140,'Annex 4 LDNO charges'!$A$11:$A$201,0))=0,"",INDEX('Annex 4 LDNO charges'!$B$11:$B$201,MATCH($A140,'Annex 4 LDNO charges'!$A$11:$A$201,0))))</f>
        <v/>
      </c>
      <c r="C140" s="186">
        <f>IFERROR(INDEX('Annex 1 LV, HV and UMS charges'!$C$12:$C$43,MATCH($A140,'Annex 1 LV, HV and UMS charges'!$A$12:$A$43,0)),INDEX('Annex 4 LDNO charges'!$C$11:$C$201,MATCH($A140,'Annex 4 LDNO charges'!$A$11:$A$201,0)))</f>
        <v>0</v>
      </c>
      <c r="D140" s="228"/>
      <c r="E140" s="228"/>
      <c r="F140" s="227">
        <v>6.5258362970998907E-2</v>
      </c>
    </row>
    <row r="141" spans="1:6" ht="27.75" customHeight="1" x14ac:dyDescent="0.2">
      <c r="A141" s="231" t="s">
        <v>577</v>
      </c>
      <c r="B141" s="171" t="str">
        <f>IFERROR(INDEX('Annex 1 LV, HV and UMS charges'!$B$12:$B$43,MATCH($A141,'Annex 1 LV, HV and UMS charges'!$A$12:$A$43,0)),IF(INDEX('Annex 4 LDNO charges'!$B$11:$B$201,MATCH($A141,'Annex 4 LDNO charges'!$A$11:$A$201,0))=0,"",INDEX('Annex 4 LDNO charges'!$B$11:$B$201,MATCH($A141,'Annex 4 LDNO charges'!$A$11:$A$201,0))))</f>
        <v/>
      </c>
      <c r="C141" s="186">
        <f>IFERROR(INDEX('Annex 1 LV, HV and UMS charges'!$C$12:$C$43,MATCH($A141,'Annex 1 LV, HV and UMS charges'!$A$12:$A$43,0)),INDEX('Annex 4 LDNO charges'!$C$11:$C$201,MATCH($A141,'Annex 4 LDNO charges'!$A$11:$A$201,0)))</f>
        <v>0</v>
      </c>
      <c r="D141" s="228"/>
      <c r="E141" s="228"/>
      <c r="F141" s="227">
        <v>6.5258362970998907E-2</v>
      </c>
    </row>
    <row r="142" spans="1:6" ht="27.75" customHeight="1" x14ac:dyDescent="0.2">
      <c r="A142" s="231" t="s">
        <v>534</v>
      </c>
      <c r="B142" s="171" t="str">
        <f>IFERROR(INDEX('Annex 1 LV, HV and UMS charges'!$B$12:$B$43,MATCH($A142,'Annex 1 LV, HV and UMS charges'!$A$12:$A$43,0)),IF(INDEX('Annex 4 LDNO charges'!$B$11:$B$201,MATCH($A142,'Annex 4 LDNO charges'!$A$11:$A$201,0))=0,"",INDEX('Annex 4 LDNO charges'!$B$11:$B$201,MATCH($A142,'Annex 4 LDNO charges'!$A$11:$A$201,0))))</f>
        <v/>
      </c>
      <c r="C142" s="186" t="str">
        <f>IFERROR(INDEX('Annex 1 LV, HV and UMS charges'!$C$12:$C$43,MATCH($A142,'Annex 1 LV, HV and UMS charges'!$A$12:$A$43,0)),INDEX('Annex 4 LDNO charges'!$C$11:$C$201,MATCH($A142,'Annex 4 LDNO charges'!$A$11:$A$201,0)))</f>
        <v>0, 1, 2</v>
      </c>
      <c r="D142" s="227">
        <v>5.7538427037113801E-2</v>
      </c>
      <c r="E142" s="227">
        <v>9.4536320191825496</v>
      </c>
      <c r="F142" s="227">
        <v>6.5258362970998907E-2</v>
      </c>
    </row>
    <row r="143" spans="1:6" ht="27.75" customHeight="1" x14ac:dyDescent="0.2">
      <c r="A143" s="231" t="s">
        <v>536</v>
      </c>
      <c r="B143" s="171" t="str">
        <f>IFERROR(INDEX('Annex 1 LV, HV and UMS charges'!$B$12:$B$43,MATCH($A143,'Annex 1 LV, HV and UMS charges'!$A$12:$A$43,0)),IF(INDEX('Annex 4 LDNO charges'!$B$11:$B$201,MATCH($A143,'Annex 4 LDNO charges'!$A$11:$A$201,0))=0,"",INDEX('Annex 4 LDNO charges'!$B$11:$B$201,MATCH($A143,'Annex 4 LDNO charges'!$A$11:$A$201,0))))</f>
        <v/>
      </c>
      <c r="C143" s="186" t="str">
        <f>IFERROR(INDEX('Annex 1 LV, HV and UMS charges'!$C$12:$C$43,MATCH($A143,'Annex 1 LV, HV and UMS charges'!$A$12:$A$43,0)),INDEX('Annex 4 LDNO charges'!$C$11:$C$201,MATCH($A143,'Annex 4 LDNO charges'!$A$11:$A$201,0)))</f>
        <v>0, 3, 4, 5-8</v>
      </c>
      <c r="D143" s="228"/>
      <c r="E143" s="228"/>
      <c r="F143" s="227">
        <v>6.5258362970998907E-2</v>
      </c>
    </row>
    <row r="144" spans="1:6" ht="27.75" customHeight="1" x14ac:dyDescent="0.2">
      <c r="A144" s="231" t="s">
        <v>537</v>
      </c>
      <c r="B144" s="171" t="str">
        <f>IFERROR(INDEX('Annex 1 LV, HV and UMS charges'!$B$12:$B$43,MATCH($A144,'Annex 1 LV, HV and UMS charges'!$A$12:$A$43,0)),IF(INDEX('Annex 4 LDNO charges'!$B$11:$B$201,MATCH($A144,'Annex 4 LDNO charges'!$A$11:$A$201,0))=0,"",INDEX('Annex 4 LDNO charges'!$B$11:$B$201,MATCH($A144,'Annex 4 LDNO charges'!$A$11:$A$201,0))))</f>
        <v/>
      </c>
      <c r="C144" s="186" t="str">
        <f>IFERROR(INDEX('Annex 1 LV, HV and UMS charges'!$C$12:$C$43,MATCH($A144,'Annex 1 LV, HV and UMS charges'!$A$12:$A$43,0)),INDEX('Annex 4 LDNO charges'!$C$11:$C$201,MATCH($A144,'Annex 4 LDNO charges'!$A$11:$A$201,0)))</f>
        <v>0, 3, 4, 5-8</v>
      </c>
      <c r="D144" s="228"/>
      <c r="E144" s="228"/>
      <c r="F144" s="227">
        <v>6.5258362970998907E-2</v>
      </c>
    </row>
    <row r="145" spans="1:6" ht="27.75" customHeight="1" x14ac:dyDescent="0.2">
      <c r="A145" s="231" t="s">
        <v>538</v>
      </c>
      <c r="B145" s="171" t="str">
        <f>IFERROR(INDEX('Annex 1 LV, HV and UMS charges'!$B$12:$B$43,MATCH($A145,'Annex 1 LV, HV and UMS charges'!$A$12:$A$43,0)),IF(INDEX('Annex 4 LDNO charges'!$B$11:$B$201,MATCH($A145,'Annex 4 LDNO charges'!$A$11:$A$201,0))=0,"",INDEX('Annex 4 LDNO charges'!$B$11:$B$201,MATCH($A145,'Annex 4 LDNO charges'!$A$11:$A$201,0))))</f>
        <v/>
      </c>
      <c r="C145" s="186" t="str">
        <f>IFERROR(INDEX('Annex 1 LV, HV and UMS charges'!$C$12:$C$43,MATCH($A145,'Annex 1 LV, HV and UMS charges'!$A$12:$A$43,0)),INDEX('Annex 4 LDNO charges'!$C$11:$C$201,MATCH($A145,'Annex 4 LDNO charges'!$A$11:$A$201,0)))</f>
        <v>0, 3, 4, 5-8</v>
      </c>
      <c r="D145" s="228"/>
      <c r="E145" s="228"/>
      <c r="F145" s="227">
        <v>6.5258362970998907E-2</v>
      </c>
    </row>
    <row r="146" spans="1:6" ht="27.75" customHeight="1" x14ac:dyDescent="0.2">
      <c r="A146" s="231" t="s">
        <v>539</v>
      </c>
      <c r="B146" s="171" t="str">
        <f>IFERROR(INDEX('Annex 1 LV, HV and UMS charges'!$B$12:$B$43,MATCH($A146,'Annex 1 LV, HV and UMS charges'!$A$12:$A$43,0)),IF(INDEX('Annex 4 LDNO charges'!$B$11:$B$201,MATCH($A146,'Annex 4 LDNO charges'!$A$11:$A$201,0))=0,"",INDEX('Annex 4 LDNO charges'!$B$11:$B$201,MATCH($A146,'Annex 4 LDNO charges'!$A$11:$A$201,0))))</f>
        <v/>
      </c>
      <c r="C146" s="186" t="str">
        <f>IFERROR(INDEX('Annex 1 LV, HV and UMS charges'!$C$12:$C$43,MATCH($A146,'Annex 1 LV, HV and UMS charges'!$A$12:$A$43,0)),INDEX('Annex 4 LDNO charges'!$C$11:$C$201,MATCH($A146,'Annex 4 LDNO charges'!$A$11:$A$201,0)))</f>
        <v>0, 3, 4, 5-8</v>
      </c>
      <c r="D146" s="228"/>
      <c r="E146" s="228"/>
      <c r="F146" s="227">
        <v>6.5258362970998907E-2</v>
      </c>
    </row>
    <row r="147" spans="1:6" ht="27.75" customHeight="1" x14ac:dyDescent="0.2">
      <c r="A147" s="231" t="s">
        <v>540</v>
      </c>
      <c r="B147" s="171" t="str">
        <f>IFERROR(INDEX('Annex 1 LV, HV and UMS charges'!$B$12:$B$43,MATCH($A147,'Annex 1 LV, HV and UMS charges'!$A$12:$A$43,0)),IF(INDEX('Annex 4 LDNO charges'!$B$11:$B$201,MATCH($A147,'Annex 4 LDNO charges'!$A$11:$A$201,0))=0,"",INDEX('Annex 4 LDNO charges'!$B$11:$B$201,MATCH($A147,'Annex 4 LDNO charges'!$A$11:$A$201,0))))</f>
        <v/>
      </c>
      <c r="C147" s="186" t="str">
        <f>IFERROR(INDEX('Annex 1 LV, HV and UMS charges'!$C$12:$C$43,MATCH($A147,'Annex 1 LV, HV and UMS charges'!$A$12:$A$43,0)),INDEX('Annex 4 LDNO charges'!$C$11:$C$201,MATCH($A147,'Annex 4 LDNO charges'!$A$11:$A$201,0)))</f>
        <v>0, 3, 4, 5-8</v>
      </c>
      <c r="D147" s="228"/>
      <c r="E147" s="228"/>
      <c r="F147" s="227">
        <v>6.5258362970998907E-2</v>
      </c>
    </row>
    <row r="148" spans="1:6" ht="27.75" customHeight="1" x14ac:dyDescent="0.2">
      <c r="A148" s="231" t="s">
        <v>541</v>
      </c>
      <c r="B148" s="171" t="str">
        <f>IFERROR(INDEX('Annex 1 LV, HV and UMS charges'!$B$12:$B$43,MATCH($A148,'Annex 1 LV, HV and UMS charges'!$A$12:$A$43,0)),IF(INDEX('Annex 4 LDNO charges'!$B$11:$B$201,MATCH($A148,'Annex 4 LDNO charges'!$A$11:$A$201,0))=0,"",INDEX('Annex 4 LDNO charges'!$B$11:$B$201,MATCH($A148,'Annex 4 LDNO charges'!$A$11:$A$201,0))))</f>
        <v/>
      </c>
      <c r="C148" s="186">
        <f>IFERROR(INDEX('Annex 1 LV, HV and UMS charges'!$C$12:$C$43,MATCH($A148,'Annex 1 LV, HV and UMS charges'!$A$12:$A$43,0)),INDEX('Annex 4 LDNO charges'!$C$11:$C$201,MATCH($A148,'Annex 4 LDNO charges'!$A$11:$A$201,0)))</f>
        <v>0</v>
      </c>
      <c r="D148" s="228"/>
      <c r="E148" s="228"/>
      <c r="F148" s="227">
        <v>6.5258362970998907E-2</v>
      </c>
    </row>
    <row r="149" spans="1:6" ht="27.75" customHeight="1" x14ac:dyDescent="0.2">
      <c r="A149" s="231" t="s">
        <v>542</v>
      </c>
      <c r="B149" s="171" t="str">
        <f>IFERROR(INDEX('Annex 1 LV, HV and UMS charges'!$B$12:$B$43,MATCH($A149,'Annex 1 LV, HV and UMS charges'!$A$12:$A$43,0)),IF(INDEX('Annex 4 LDNO charges'!$B$11:$B$201,MATCH($A149,'Annex 4 LDNO charges'!$A$11:$A$201,0))=0,"",INDEX('Annex 4 LDNO charges'!$B$11:$B$201,MATCH($A149,'Annex 4 LDNO charges'!$A$11:$A$201,0))))</f>
        <v/>
      </c>
      <c r="C149" s="186">
        <f>IFERROR(INDEX('Annex 1 LV, HV and UMS charges'!$C$12:$C$43,MATCH($A149,'Annex 1 LV, HV and UMS charges'!$A$12:$A$43,0)),INDEX('Annex 4 LDNO charges'!$C$11:$C$201,MATCH($A149,'Annex 4 LDNO charges'!$A$11:$A$201,0)))</f>
        <v>0</v>
      </c>
      <c r="D149" s="228"/>
      <c r="E149" s="228"/>
      <c r="F149" s="227">
        <v>6.5258362970998907E-2</v>
      </c>
    </row>
    <row r="150" spans="1:6" ht="27.75" customHeight="1" x14ac:dyDescent="0.2">
      <c r="A150" s="231" t="s">
        <v>543</v>
      </c>
      <c r="B150" s="171" t="str">
        <f>IFERROR(INDEX('Annex 1 LV, HV and UMS charges'!$B$12:$B$43,MATCH($A150,'Annex 1 LV, HV and UMS charges'!$A$12:$A$43,0)),IF(INDEX('Annex 4 LDNO charges'!$B$11:$B$201,MATCH($A150,'Annex 4 LDNO charges'!$A$11:$A$201,0))=0,"",INDEX('Annex 4 LDNO charges'!$B$11:$B$201,MATCH($A150,'Annex 4 LDNO charges'!$A$11:$A$201,0))))</f>
        <v/>
      </c>
      <c r="C150" s="186">
        <f>IFERROR(INDEX('Annex 1 LV, HV and UMS charges'!$C$12:$C$43,MATCH($A150,'Annex 1 LV, HV and UMS charges'!$A$12:$A$43,0)),INDEX('Annex 4 LDNO charges'!$C$11:$C$201,MATCH($A150,'Annex 4 LDNO charges'!$A$11:$A$201,0)))</f>
        <v>0</v>
      </c>
      <c r="D150" s="228"/>
      <c r="E150" s="228"/>
      <c r="F150" s="227">
        <v>6.5258362970998907E-2</v>
      </c>
    </row>
    <row r="151" spans="1:6" ht="27.75" customHeight="1" x14ac:dyDescent="0.2">
      <c r="A151" s="231" t="s">
        <v>544</v>
      </c>
      <c r="B151" s="171" t="str">
        <f>IFERROR(INDEX('Annex 1 LV, HV and UMS charges'!$B$12:$B$43,MATCH($A151,'Annex 1 LV, HV and UMS charges'!$A$12:$A$43,0)),IF(INDEX('Annex 4 LDNO charges'!$B$11:$B$201,MATCH($A151,'Annex 4 LDNO charges'!$A$11:$A$201,0))=0,"",INDEX('Annex 4 LDNO charges'!$B$11:$B$201,MATCH($A151,'Annex 4 LDNO charges'!$A$11:$A$201,0))))</f>
        <v/>
      </c>
      <c r="C151" s="186">
        <f>IFERROR(INDEX('Annex 1 LV, HV and UMS charges'!$C$12:$C$43,MATCH($A151,'Annex 1 LV, HV and UMS charges'!$A$12:$A$43,0)),INDEX('Annex 4 LDNO charges'!$C$11:$C$201,MATCH($A151,'Annex 4 LDNO charges'!$A$11:$A$201,0)))</f>
        <v>0</v>
      </c>
      <c r="D151" s="228"/>
      <c r="E151" s="228"/>
      <c r="F151" s="227">
        <v>6.5258362970998907E-2</v>
      </c>
    </row>
    <row r="152" spans="1:6" ht="27.75" customHeight="1" x14ac:dyDescent="0.2">
      <c r="A152" s="231" t="s">
        <v>545</v>
      </c>
      <c r="B152" s="171" t="str">
        <f>IFERROR(INDEX('Annex 1 LV, HV and UMS charges'!$B$12:$B$43,MATCH($A152,'Annex 1 LV, HV and UMS charges'!$A$12:$A$43,0)),IF(INDEX('Annex 4 LDNO charges'!$B$11:$B$201,MATCH($A152,'Annex 4 LDNO charges'!$A$11:$A$201,0))=0,"",INDEX('Annex 4 LDNO charges'!$B$11:$B$201,MATCH($A152,'Annex 4 LDNO charges'!$A$11:$A$201,0))))</f>
        <v/>
      </c>
      <c r="C152" s="186">
        <f>IFERROR(INDEX('Annex 1 LV, HV and UMS charges'!$C$12:$C$43,MATCH($A152,'Annex 1 LV, HV and UMS charges'!$A$12:$A$43,0)),INDEX('Annex 4 LDNO charges'!$C$11:$C$201,MATCH($A152,'Annex 4 LDNO charges'!$A$11:$A$201,0)))</f>
        <v>0</v>
      </c>
      <c r="D152" s="228"/>
      <c r="E152" s="228"/>
      <c r="F152" s="227">
        <v>6.5258362970998907E-2</v>
      </c>
    </row>
    <row r="153" spans="1:6" ht="27.75" customHeight="1" x14ac:dyDescent="0.2">
      <c r="A153" s="231" t="s">
        <v>546</v>
      </c>
      <c r="B153" s="171" t="str">
        <f>IFERROR(INDEX('Annex 1 LV, HV and UMS charges'!$B$12:$B$43,MATCH($A153,'Annex 1 LV, HV and UMS charges'!$A$12:$A$43,0)),IF(INDEX('Annex 4 LDNO charges'!$B$11:$B$201,MATCH($A153,'Annex 4 LDNO charges'!$A$11:$A$201,0))=0,"",INDEX('Annex 4 LDNO charges'!$B$11:$B$201,MATCH($A153,'Annex 4 LDNO charges'!$A$11:$A$201,0))))</f>
        <v/>
      </c>
      <c r="C153" s="186">
        <f>IFERROR(INDEX('Annex 1 LV, HV and UMS charges'!$C$12:$C$43,MATCH($A153,'Annex 1 LV, HV and UMS charges'!$A$12:$A$43,0)),INDEX('Annex 4 LDNO charges'!$C$11:$C$201,MATCH($A153,'Annex 4 LDNO charges'!$A$11:$A$201,0)))</f>
        <v>0</v>
      </c>
      <c r="D153" s="228"/>
      <c r="E153" s="228"/>
      <c r="F153" s="227">
        <v>6.5258362970998907E-2</v>
      </c>
    </row>
    <row r="154" spans="1:6" ht="27.75" customHeight="1" x14ac:dyDescent="0.2">
      <c r="A154" s="231" t="s">
        <v>547</v>
      </c>
      <c r="B154" s="171" t="str">
        <f>IFERROR(INDEX('Annex 1 LV, HV and UMS charges'!$B$12:$B$43,MATCH($A154,'Annex 1 LV, HV and UMS charges'!$A$12:$A$43,0)),IF(INDEX('Annex 4 LDNO charges'!$B$11:$B$201,MATCH($A154,'Annex 4 LDNO charges'!$A$11:$A$201,0))=0,"",INDEX('Annex 4 LDNO charges'!$B$11:$B$201,MATCH($A154,'Annex 4 LDNO charges'!$A$11:$A$201,0))))</f>
        <v/>
      </c>
      <c r="C154" s="186">
        <f>IFERROR(INDEX('Annex 1 LV, HV and UMS charges'!$C$12:$C$43,MATCH($A154,'Annex 1 LV, HV and UMS charges'!$A$12:$A$43,0)),INDEX('Annex 4 LDNO charges'!$C$11:$C$201,MATCH($A154,'Annex 4 LDNO charges'!$A$11:$A$201,0)))</f>
        <v>0</v>
      </c>
      <c r="D154" s="228"/>
      <c r="E154" s="228"/>
      <c r="F154" s="227">
        <v>6.5258362970998907E-2</v>
      </c>
    </row>
    <row r="155" spans="1:6" ht="27.75" customHeight="1" x14ac:dyDescent="0.2">
      <c r="A155" s="231" t="s">
        <v>548</v>
      </c>
      <c r="B155" s="171" t="str">
        <f>IFERROR(INDEX('Annex 1 LV, HV and UMS charges'!$B$12:$B$43,MATCH($A155,'Annex 1 LV, HV and UMS charges'!$A$12:$A$43,0)),IF(INDEX('Annex 4 LDNO charges'!$B$11:$B$201,MATCH($A155,'Annex 4 LDNO charges'!$A$11:$A$201,0))=0,"",INDEX('Annex 4 LDNO charges'!$B$11:$B$201,MATCH($A155,'Annex 4 LDNO charges'!$A$11:$A$201,0))))</f>
        <v/>
      </c>
      <c r="C155" s="186">
        <f>IFERROR(INDEX('Annex 1 LV, HV and UMS charges'!$C$12:$C$43,MATCH($A155,'Annex 1 LV, HV and UMS charges'!$A$12:$A$43,0)),INDEX('Annex 4 LDNO charges'!$C$11:$C$201,MATCH($A155,'Annex 4 LDNO charges'!$A$11:$A$201,0)))</f>
        <v>0</v>
      </c>
      <c r="D155" s="228"/>
      <c r="E155" s="228"/>
      <c r="F155" s="227">
        <v>6.5258362970998907E-2</v>
      </c>
    </row>
    <row r="156" spans="1:6" ht="27.75" customHeight="1" x14ac:dyDescent="0.2">
      <c r="A156" s="231" t="s">
        <v>549</v>
      </c>
      <c r="B156" s="171" t="str">
        <f>IFERROR(INDEX('Annex 1 LV, HV and UMS charges'!$B$12:$B$43,MATCH($A156,'Annex 1 LV, HV and UMS charges'!$A$12:$A$43,0)),IF(INDEX('Annex 4 LDNO charges'!$B$11:$B$201,MATCH($A156,'Annex 4 LDNO charges'!$A$11:$A$201,0))=0,"",INDEX('Annex 4 LDNO charges'!$B$11:$B$201,MATCH($A156,'Annex 4 LDNO charges'!$A$11:$A$201,0))))</f>
        <v/>
      </c>
      <c r="C156" s="186">
        <f>IFERROR(INDEX('Annex 1 LV, HV and UMS charges'!$C$12:$C$43,MATCH($A156,'Annex 1 LV, HV and UMS charges'!$A$12:$A$43,0)),INDEX('Annex 4 LDNO charges'!$C$11:$C$201,MATCH($A156,'Annex 4 LDNO charges'!$A$11:$A$201,0)))</f>
        <v>0</v>
      </c>
      <c r="D156" s="228"/>
      <c r="E156" s="228"/>
      <c r="F156" s="227">
        <v>6.5258362970998907E-2</v>
      </c>
    </row>
    <row r="157" spans="1:6" ht="27.75" customHeight="1" x14ac:dyDescent="0.2">
      <c r="A157" s="231" t="s">
        <v>550</v>
      </c>
      <c r="B157" s="171" t="str">
        <f>IFERROR(INDEX('Annex 1 LV, HV and UMS charges'!$B$12:$B$43,MATCH($A157,'Annex 1 LV, HV and UMS charges'!$A$12:$A$43,0)),IF(INDEX('Annex 4 LDNO charges'!$B$11:$B$201,MATCH($A157,'Annex 4 LDNO charges'!$A$11:$A$201,0))=0,"",INDEX('Annex 4 LDNO charges'!$B$11:$B$201,MATCH($A157,'Annex 4 LDNO charges'!$A$11:$A$201,0))))</f>
        <v/>
      </c>
      <c r="C157" s="186">
        <f>IFERROR(INDEX('Annex 1 LV, HV and UMS charges'!$C$12:$C$43,MATCH($A157,'Annex 1 LV, HV and UMS charges'!$A$12:$A$43,0)),INDEX('Annex 4 LDNO charges'!$C$11:$C$201,MATCH($A157,'Annex 4 LDNO charges'!$A$11:$A$201,0)))</f>
        <v>0</v>
      </c>
      <c r="D157" s="228"/>
      <c r="E157" s="228"/>
      <c r="F157" s="227">
        <v>6.5258362970998907E-2</v>
      </c>
    </row>
    <row r="158" spans="1:6" ht="27.75" customHeight="1" x14ac:dyDescent="0.2">
      <c r="A158" s="231" t="s">
        <v>551</v>
      </c>
      <c r="B158" s="171" t="str">
        <f>IFERROR(INDEX('Annex 1 LV, HV and UMS charges'!$B$12:$B$43,MATCH($A158,'Annex 1 LV, HV and UMS charges'!$A$12:$A$43,0)),IF(INDEX('Annex 4 LDNO charges'!$B$11:$B$201,MATCH($A158,'Annex 4 LDNO charges'!$A$11:$A$201,0))=0,"",INDEX('Annex 4 LDNO charges'!$B$11:$B$201,MATCH($A158,'Annex 4 LDNO charges'!$A$11:$A$201,0))))</f>
        <v/>
      </c>
      <c r="C158" s="186">
        <f>IFERROR(INDEX('Annex 1 LV, HV and UMS charges'!$C$12:$C$43,MATCH($A158,'Annex 1 LV, HV and UMS charges'!$A$12:$A$43,0)),INDEX('Annex 4 LDNO charges'!$C$11:$C$201,MATCH($A158,'Annex 4 LDNO charges'!$A$11:$A$201,0)))</f>
        <v>0</v>
      </c>
      <c r="D158" s="228"/>
      <c r="E158" s="228"/>
      <c r="F158" s="227">
        <v>6.5258362970998907E-2</v>
      </c>
    </row>
    <row r="159" spans="1:6" ht="27.75" customHeight="1" x14ac:dyDescent="0.2">
      <c r="A159" s="231" t="s">
        <v>552</v>
      </c>
      <c r="B159" s="171" t="str">
        <f>IFERROR(INDEX('Annex 1 LV, HV and UMS charges'!$B$12:$B$43,MATCH($A159,'Annex 1 LV, HV and UMS charges'!$A$12:$A$43,0)),IF(INDEX('Annex 4 LDNO charges'!$B$11:$B$201,MATCH($A159,'Annex 4 LDNO charges'!$A$11:$A$201,0))=0,"",INDEX('Annex 4 LDNO charges'!$B$11:$B$201,MATCH($A159,'Annex 4 LDNO charges'!$A$11:$A$201,0))))</f>
        <v/>
      </c>
      <c r="C159" s="186">
        <f>IFERROR(INDEX('Annex 1 LV, HV and UMS charges'!$C$12:$C$43,MATCH($A159,'Annex 1 LV, HV and UMS charges'!$A$12:$A$43,0)),INDEX('Annex 4 LDNO charges'!$C$11:$C$201,MATCH($A159,'Annex 4 LDNO charges'!$A$11:$A$201,0)))</f>
        <v>0</v>
      </c>
      <c r="D159" s="228"/>
      <c r="E159" s="228"/>
      <c r="F159" s="227">
        <v>6.5258362970998907E-2</v>
      </c>
    </row>
    <row r="160" spans="1:6" ht="27.75" customHeight="1" x14ac:dyDescent="0.2">
      <c r="A160" s="231" t="s">
        <v>553</v>
      </c>
      <c r="B160" s="171" t="str">
        <f>IFERROR(INDEX('Annex 1 LV, HV and UMS charges'!$B$12:$B$43,MATCH($A160,'Annex 1 LV, HV and UMS charges'!$A$12:$A$43,0)),IF(INDEX('Annex 4 LDNO charges'!$B$11:$B$201,MATCH($A160,'Annex 4 LDNO charges'!$A$11:$A$201,0))=0,"",INDEX('Annex 4 LDNO charges'!$B$11:$B$201,MATCH($A160,'Annex 4 LDNO charges'!$A$11:$A$201,0))))</f>
        <v/>
      </c>
      <c r="C160" s="186">
        <f>IFERROR(INDEX('Annex 1 LV, HV and UMS charges'!$C$12:$C$43,MATCH($A160,'Annex 1 LV, HV and UMS charges'!$A$12:$A$43,0)),INDEX('Annex 4 LDNO charges'!$C$11:$C$201,MATCH($A160,'Annex 4 LDNO charges'!$A$11:$A$201,0)))</f>
        <v>0</v>
      </c>
      <c r="D160" s="228"/>
      <c r="E160" s="228"/>
      <c r="F160" s="227">
        <v>6.5258362970998907E-2</v>
      </c>
    </row>
    <row r="161" spans="1:6" ht="27.75" customHeight="1" x14ac:dyDescent="0.2">
      <c r="A161" s="231" t="s">
        <v>554</v>
      </c>
      <c r="B161" s="171" t="str">
        <f>IFERROR(INDEX('Annex 1 LV, HV and UMS charges'!$B$12:$B$43,MATCH($A161,'Annex 1 LV, HV and UMS charges'!$A$12:$A$43,0)),IF(INDEX('Annex 4 LDNO charges'!$B$11:$B$201,MATCH($A161,'Annex 4 LDNO charges'!$A$11:$A$201,0))=0,"",INDEX('Annex 4 LDNO charges'!$B$11:$B$201,MATCH($A161,'Annex 4 LDNO charges'!$A$11:$A$201,0))))</f>
        <v/>
      </c>
      <c r="C161" s="186">
        <f>IFERROR(INDEX('Annex 1 LV, HV and UMS charges'!$C$12:$C$43,MATCH($A161,'Annex 1 LV, HV and UMS charges'!$A$12:$A$43,0)),INDEX('Annex 4 LDNO charges'!$C$11:$C$201,MATCH($A161,'Annex 4 LDNO charges'!$A$11:$A$201,0)))</f>
        <v>0</v>
      </c>
      <c r="D161" s="228"/>
      <c r="E161" s="228"/>
      <c r="F161" s="227">
        <v>6.5258362970998907E-2</v>
      </c>
    </row>
    <row r="162" spans="1:6" ht="27.75" customHeight="1" x14ac:dyDescent="0.2">
      <c r="A162" s="231" t="s">
        <v>555</v>
      </c>
      <c r="B162" s="171" t="str">
        <f>IFERROR(INDEX('Annex 1 LV, HV and UMS charges'!$B$12:$B$43,MATCH($A162,'Annex 1 LV, HV and UMS charges'!$A$12:$A$43,0)),IF(INDEX('Annex 4 LDNO charges'!$B$11:$B$201,MATCH($A162,'Annex 4 LDNO charges'!$A$11:$A$201,0))=0,"",INDEX('Annex 4 LDNO charges'!$B$11:$B$201,MATCH($A162,'Annex 4 LDNO charges'!$A$11:$A$201,0))))</f>
        <v/>
      </c>
      <c r="C162" s="186">
        <f>IFERROR(INDEX('Annex 1 LV, HV and UMS charges'!$C$12:$C$43,MATCH($A162,'Annex 1 LV, HV and UMS charges'!$A$12:$A$43,0)),INDEX('Annex 4 LDNO charges'!$C$11:$C$201,MATCH($A162,'Annex 4 LDNO charges'!$A$11:$A$201,0)))</f>
        <v>0</v>
      </c>
      <c r="D162" s="228"/>
      <c r="E162" s="228"/>
      <c r="F162" s="227">
        <v>6.5258362970998907E-2</v>
      </c>
    </row>
    <row r="163" spans="1:6" ht="27.75" customHeight="1" x14ac:dyDescent="0.2">
      <c r="A163" s="229" t="s">
        <v>470</v>
      </c>
      <c r="C163" s="3"/>
    </row>
    <row r="164" spans="1:6" ht="27.75" customHeight="1" x14ac:dyDescent="0.2">
      <c r="A164" s="229" t="s">
        <v>471</v>
      </c>
      <c r="C164" s="3"/>
    </row>
    <row r="165" spans="1:6" ht="27.75" customHeight="1" x14ac:dyDescent="0.2">
      <c r="A165" s="229" t="s">
        <v>472</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C6" sqref="C6"/>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24</v>
      </c>
      <c r="B1" s="3"/>
      <c r="C1" s="2"/>
      <c r="E1" s="8"/>
      <c r="F1" s="4"/>
      <c r="G1" s="4"/>
    </row>
    <row r="2" spans="1:7" s="9" customFormat="1" ht="22.5" customHeight="1" x14ac:dyDescent="0.2">
      <c r="A2" s="266" t="str">
        <f>Overview!B4&amp; " - Effective from "&amp;Overview!D4&amp;" - "&amp;Overview!E4&amp;" Nodal/Zonal charges"</f>
        <v>Vattenfall Networks Limited - GSP J - Effective from 1 April 2022 - Final Nodal/Zonal charges</v>
      </c>
      <c r="B2" s="267"/>
      <c r="C2" s="267"/>
      <c r="D2" s="268"/>
    </row>
    <row r="3" spans="1:7" ht="60.75" customHeight="1" x14ac:dyDescent="0.2">
      <c r="A3" s="20" t="s">
        <v>56</v>
      </c>
      <c r="B3" s="20" t="s">
        <v>1</v>
      </c>
      <c r="C3" s="20" t="s">
        <v>38</v>
      </c>
      <c r="D3" s="20" t="s">
        <v>39</v>
      </c>
    </row>
    <row r="4" spans="1:7" ht="21.75" customHeight="1" x14ac:dyDescent="0.2">
      <c r="A4" s="292" t="s">
        <v>692</v>
      </c>
      <c r="B4" s="293"/>
      <c r="C4" s="293"/>
      <c r="D4" s="29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744" zoomScale="90" zoomScaleNormal="90" zoomScaleSheetLayoutView="100" workbookViewId="0">
      <selection activeCell="A766" sqref="A766"/>
    </sheetView>
  </sheetViews>
  <sheetFormatPr defaultColWidth="11.5703125" defaultRowHeight="12.75" x14ac:dyDescent="0.2"/>
  <cols>
    <col min="1" max="1" width="13.85546875" style="157" customWidth="1"/>
    <col min="2" max="2" width="37.42578125" style="157" bestFit="1" customWidth="1"/>
    <col min="3" max="3" width="19" style="158" customWidth="1"/>
    <col min="4" max="4" width="5.28515625" style="157" bestFit="1" customWidth="1"/>
    <col min="5" max="5" width="4.7109375" style="157" customWidth="1"/>
    <col min="6" max="6" width="29.140625" style="157" bestFit="1" customWidth="1"/>
    <col min="7" max="7" width="11.5703125" style="157"/>
    <col min="8" max="8" width="64.5703125" style="157" bestFit="1" customWidth="1"/>
    <col min="9" max="16384" width="11.5703125" style="157"/>
  </cols>
  <sheetData>
    <row r="1" spans="1:8" ht="26.25" customHeight="1" x14ac:dyDescent="0.35">
      <c r="A1" s="168" t="s">
        <v>24</v>
      </c>
      <c r="H1" s="159"/>
    </row>
    <row r="2" spans="1:8" ht="12.75" customHeight="1" x14ac:dyDescent="0.2">
      <c r="A2" s="160"/>
    </row>
    <row r="3" spans="1:8" ht="12.75" customHeight="1" x14ac:dyDescent="0.2">
      <c r="A3" s="160"/>
    </row>
    <row r="4" spans="1:8" ht="12.75" customHeight="1" x14ac:dyDescent="0.2">
      <c r="A4" s="160"/>
    </row>
    <row r="5" spans="1:8" ht="12.75" customHeight="1" x14ac:dyDescent="0.2">
      <c r="A5" s="160"/>
    </row>
    <row r="6" spans="1:8" ht="12.75" customHeight="1" x14ac:dyDescent="0.2">
      <c r="A6" s="160"/>
    </row>
    <row r="7" spans="1:8" ht="12.75" customHeight="1" x14ac:dyDescent="0.2">
      <c r="A7" s="160"/>
    </row>
    <row r="8" spans="1:8" ht="12.75" customHeight="1" x14ac:dyDescent="0.2">
      <c r="A8" s="160"/>
    </row>
    <row r="9" spans="1:8" ht="12.75" customHeight="1" x14ac:dyDescent="0.2">
      <c r="A9" s="160"/>
    </row>
    <row r="10" spans="1:8" ht="12.75" customHeight="1" x14ac:dyDescent="0.2">
      <c r="A10" s="160"/>
    </row>
    <row r="11" spans="1:8" ht="12.75" customHeight="1" x14ac:dyDescent="0.2">
      <c r="A11" s="160"/>
    </row>
    <row r="12" spans="1:8" ht="12.75" customHeight="1" x14ac:dyDescent="0.2">
      <c r="A12" s="160"/>
    </row>
    <row r="13" spans="1:8" ht="12.75" customHeight="1" x14ac:dyDescent="0.2">
      <c r="A13" s="160"/>
    </row>
    <row r="14" spans="1:8" ht="12.75" customHeight="1" x14ac:dyDescent="0.2">
      <c r="A14" s="160"/>
    </row>
    <row r="15" spans="1:8" ht="12.75" customHeight="1" x14ac:dyDescent="0.2">
      <c r="A15" s="160"/>
    </row>
    <row r="16" spans="1:8" ht="12.75" customHeight="1" x14ac:dyDescent="0.2">
      <c r="A16" s="160"/>
    </row>
    <row r="17" spans="1:8" ht="12.75" customHeight="1" x14ac:dyDescent="0.2">
      <c r="A17" s="160"/>
    </row>
    <row r="18" spans="1:8" ht="12.75" customHeight="1" x14ac:dyDescent="0.2">
      <c r="A18" s="160"/>
    </row>
    <row r="19" spans="1:8" ht="12.75" customHeight="1" x14ac:dyDescent="0.2">
      <c r="A19" s="160"/>
    </row>
    <row r="20" spans="1:8" ht="12.75" customHeight="1" x14ac:dyDescent="0.2">
      <c r="A20" s="160"/>
    </row>
    <row r="21" spans="1:8" ht="12.75" customHeight="1" x14ac:dyDescent="0.2">
      <c r="A21" s="160"/>
    </row>
    <row r="22" spans="1:8" ht="12.75" customHeight="1" x14ac:dyDescent="0.2">
      <c r="A22" s="160"/>
    </row>
    <row r="23" spans="1:8" ht="12.75" customHeight="1" x14ac:dyDescent="0.2">
      <c r="A23" s="160"/>
    </row>
    <row r="24" spans="1:8" ht="12.75" customHeight="1" x14ac:dyDescent="0.2">
      <c r="A24" s="160"/>
    </row>
    <row r="25" spans="1:8" ht="12.75" customHeight="1" x14ac:dyDescent="0.2">
      <c r="A25" s="160"/>
    </row>
    <row r="26" spans="1:8" ht="12.75" customHeight="1" x14ac:dyDescent="0.2">
      <c r="A26" s="160"/>
    </row>
    <row r="27" spans="1:8" ht="12.75" customHeight="1" x14ac:dyDescent="0.2">
      <c r="A27" s="160"/>
    </row>
    <row r="28" spans="1:8" s="162" customFormat="1" ht="51" x14ac:dyDescent="0.2">
      <c r="A28" s="51" t="s">
        <v>177</v>
      </c>
      <c r="B28" s="51" t="s">
        <v>178</v>
      </c>
      <c r="C28" s="51" t="s">
        <v>405</v>
      </c>
      <c r="D28" s="161"/>
      <c r="E28" s="161"/>
      <c r="F28" s="51" t="s">
        <v>406</v>
      </c>
      <c r="G28" s="51" t="s">
        <v>407</v>
      </c>
      <c r="H28" s="51" t="s">
        <v>408</v>
      </c>
    </row>
    <row r="29" spans="1:8" x14ac:dyDescent="0.2">
      <c r="A29" s="170">
        <v>3</v>
      </c>
      <c r="B29" s="163" t="s">
        <v>179</v>
      </c>
      <c r="C29" s="169" t="s">
        <v>414</v>
      </c>
      <c r="F29" s="157" t="s">
        <v>411</v>
      </c>
      <c r="G29" s="164">
        <v>43626</v>
      </c>
      <c r="H29" s="157" t="s">
        <v>412</v>
      </c>
    </row>
    <row r="30" spans="1:8" x14ac:dyDescent="0.2">
      <c r="A30" s="170">
        <v>4</v>
      </c>
      <c r="B30" s="163" t="s">
        <v>179</v>
      </c>
      <c r="C30" s="169" t="s">
        <v>414</v>
      </c>
      <c r="F30" s="157" t="s">
        <v>416</v>
      </c>
      <c r="G30" s="164">
        <v>43626</v>
      </c>
      <c r="H30" s="157" t="s">
        <v>412</v>
      </c>
    </row>
    <row r="31" spans="1:8" x14ac:dyDescent="0.2">
      <c r="A31" s="170">
        <v>5</v>
      </c>
      <c r="B31" s="163" t="s">
        <v>180</v>
      </c>
      <c r="C31" s="169" t="s">
        <v>414</v>
      </c>
      <c r="F31" s="157" t="s">
        <v>415</v>
      </c>
      <c r="G31" s="164">
        <v>43626</v>
      </c>
      <c r="H31" s="157" t="s">
        <v>412</v>
      </c>
    </row>
    <row r="32" spans="1:8" x14ac:dyDescent="0.2">
      <c r="A32" s="170">
        <v>6</v>
      </c>
      <c r="B32" s="163" t="s">
        <v>181</v>
      </c>
      <c r="C32" s="169" t="s">
        <v>414</v>
      </c>
      <c r="F32" s="157" t="s">
        <v>417</v>
      </c>
      <c r="G32" s="164">
        <v>43626</v>
      </c>
      <c r="H32" s="157" t="s">
        <v>418</v>
      </c>
    </row>
    <row r="33" spans="1:8" x14ac:dyDescent="0.2">
      <c r="A33" s="170">
        <v>7</v>
      </c>
      <c r="B33" s="163" t="s">
        <v>181</v>
      </c>
      <c r="C33" s="169" t="s">
        <v>414</v>
      </c>
      <c r="F33" s="167"/>
      <c r="G33" s="164"/>
      <c r="H33" s="166"/>
    </row>
    <row r="34" spans="1:8" x14ac:dyDescent="0.2">
      <c r="A34" s="170">
        <v>8</v>
      </c>
      <c r="B34" s="163" t="s">
        <v>181</v>
      </c>
      <c r="C34" s="169" t="s">
        <v>414</v>
      </c>
      <c r="F34" s="165"/>
      <c r="G34" s="164"/>
    </row>
    <row r="35" spans="1:8" x14ac:dyDescent="0.2">
      <c r="A35" s="170">
        <v>9</v>
      </c>
      <c r="B35" s="163" t="s">
        <v>181</v>
      </c>
      <c r="C35" s="169" t="s">
        <v>414</v>
      </c>
      <c r="G35" s="164"/>
      <c r="H35" s="165"/>
    </row>
    <row r="36" spans="1:8" x14ac:dyDescent="0.2">
      <c r="A36" s="170">
        <v>10</v>
      </c>
      <c r="B36" s="163" t="s">
        <v>181</v>
      </c>
      <c r="C36" s="169" t="s">
        <v>414</v>
      </c>
      <c r="G36" s="164"/>
      <c r="H36" s="165"/>
    </row>
    <row r="37" spans="1:8" x14ac:dyDescent="0.2">
      <c r="A37" s="170">
        <v>11</v>
      </c>
      <c r="B37" s="163" t="s">
        <v>181</v>
      </c>
      <c r="C37" s="169" t="s">
        <v>414</v>
      </c>
      <c r="G37" s="164"/>
    </row>
    <row r="38" spans="1:8" x14ac:dyDescent="0.2">
      <c r="A38" s="170">
        <v>12</v>
      </c>
      <c r="B38" s="163" t="s">
        <v>181</v>
      </c>
      <c r="C38" s="169" t="s">
        <v>414</v>
      </c>
      <c r="G38" s="164"/>
    </row>
    <row r="39" spans="1:8" x14ac:dyDescent="0.2">
      <c r="A39" s="170">
        <v>13</v>
      </c>
      <c r="B39" s="163" t="s">
        <v>182</v>
      </c>
      <c r="C39" s="169" t="s">
        <v>414</v>
      </c>
      <c r="G39" s="164"/>
    </row>
    <row r="40" spans="1:8" x14ac:dyDescent="0.2">
      <c r="A40" s="170">
        <v>15</v>
      </c>
      <c r="B40" s="163" t="s">
        <v>182</v>
      </c>
      <c r="C40" s="169" t="s">
        <v>414</v>
      </c>
      <c r="F40" s="165"/>
      <c r="G40" s="164"/>
      <c r="H40" s="165"/>
    </row>
    <row r="41" spans="1:8" x14ac:dyDescent="0.2">
      <c r="A41" s="170">
        <v>16</v>
      </c>
      <c r="B41" s="163" t="s">
        <v>183</v>
      </c>
      <c r="C41" s="169" t="s">
        <v>414</v>
      </c>
      <c r="G41" s="164"/>
      <c r="H41" s="165"/>
    </row>
    <row r="42" spans="1:8" x14ac:dyDescent="0.2">
      <c r="A42" s="170">
        <v>17</v>
      </c>
      <c r="B42" s="163" t="s">
        <v>183</v>
      </c>
      <c r="C42" s="169" t="s">
        <v>414</v>
      </c>
      <c r="G42" s="164"/>
    </row>
    <row r="43" spans="1:8" x14ac:dyDescent="0.2">
      <c r="A43" s="170">
        <v>18</v>
      </c>
      <c r="B43" s="163" t="s">
        <v>183</v>
      </c>
      <c r="C43" s="169" t="s">
        <v>414</v>
      </c>
      <c r="G43" s="164"/>
    </row>
    <row r="44" spans="1:8" x14ac:dyDescent="0.2">
      <c r="A44" s="170">
        <v>19</v>
      </c>
      <c r="B44" s="163" t="s">
        <v>183</v>
      </c>
      <c r="C44" s="169" t="s">
        <v>414</v>
      </c>
      <c r="G44" s="164"/>
    </row>
    <row r="45" spans="1:8" x14ac:dyDescent="0.2">
      <c r="A45" s="170">
        <v>20</v>
      </c>
      <c r="B45" s="163" t="s">
        <v>183</v>
      </c>
      <c r="C45" s="169" t="s">
        <v>414</v>
      </c>
      <c r="G45" s="164"/>
    </row>
    <row r="46" spans="1:8" x14ac:dyDescent="0.2">
      <c r="A46" s="170">
        <v>21</v>
      </c>
      <c r="B46" s="163" t="s">
        <v>183</v>
      </c>
      <c r="C46" s="169" t="s">
        <v>414</v>
      </c>
      <c r="G46" s="164"/>
    </row>
    <row r="47" spans="1:8" x14ac:dyDescent="0.2">
      <c r="A47" s="170">
        <v>22</v>
      </c>
      <c r="B47" s="163" t="s">
        <v>183</v>
      </c>
      <c r="C47" s="169" t="s">
        <v>414</v>
      </c>
      <c r="G47" s="164"/>
    </row>
    <row r="48" spans="1:8" x14ac:dyDescent="0.2">
      <c r="A48" s="170">
        <v>23</v>
      </c>
      <c r="B48" s="163" t="s">
        <v>184</v>
      </c>
      <c r="C48" s="169" t="s">
        <v>414</v>
      </c>
      <c r="G48" s="164"/>
    </row>
    <row r="49" spans="1:8" x14ac:dyDescent="0.2">
      <c r="A49" s="170">
        <v>24</v>
      </c>
      <c r="B49" s="163" t="s">
        <v>184</v>
      </c>
      <c r="C49" s="169" t="s">
        <v>414</v>
      </c>
      <c r="G49" s="164"/>
    </row>
    <row r="50" spans="1:8" x14ac:dyDescent="0.2">
      <c r="A50" s="170">
        <v>25</v>
      </c>
      <c r="B50" s="163" t="s">
        <v>184</v>
      </c>
      <c r="C50" s="169" t="s">
        <v>414</v>
      </c>
      <c r="G50" s="164"/>
    </row>
    <row r="51" spans="1:8" x14ac:dyDescent="0.2">
      <c r="A51" s="170">
        <v>26</v>
      </c>
      <c r="B51" s="163" t="s">
        <v>184</v>
      </c>
      <c r="C51" s="169" t="s">
        <v>414</v>
      </c>
      <c r="G51" s="164"/>
    </row>
    <row r="52" spans="1:8" x14ac:dyDescent="0.2">
      <c r="A52" s="170">
        <v>28</v>
      </c>
      <c r="B52" s="163" t="s">
        <v>184</v>
      </c>
      <c r="C52" s="169" t="s">
        <v>414</v>
      </c>
      <c r="G52" s="164"/>
    </row>
    <row r="53" spans="1:8" x14ac:dyDescent="0.2">
      <c r="A53" s="170">
        <v>29</v>
      </c>
      <c r="B53" s="163" t="s">
        <v>184</v>
      </c>
      <c r="C53" s="169" t="s">
        <v>414</v>
      </c>
      <c r="G53" s="164"/>
    </row>
    <row r="54" spans="1:8" x14ac:dyDescent="0.2">
      <c r="A54" s="170">
        <v>30</v>
      </c>
      <c r="B54" s="163" t="s">
        <v>184</v>
      </c>
      <c r="C54" s="169" t="s">
        <v>414</v>
      </c>
      <c r="G54" s="164"/>
    </row>
    <row r="55" spans="1:8" x14ac:dyDescent="0.2">
      <c r="A55" s="170">
        <v>31</v>
      </c>
      <c r="B55" s="163" t="s">
        <v>184</v>
      </c>
      <c r="C55" s="169" t="s">
        <v>414</v>
      </c>
      <c r="G55" s="164"/>
    </row>
    <row r="56" spans="1:8" x14ac:dyDescent="0.2">
      <c r="A56" s="170">
        <v>32</v>
      </c>
      <c r="B56" s="163" t="s">
        <v>184</v>
      </c>
      <c r="C56" s="169" t="s">
        <v>414</v>
      </c>
      <c r="F56" s="165"/>
      <c r="G56" s="164"/>
      <c r="H56" s="165"/>
    </row>
    <row r="57" spans="1:8" x14ac:dyDescent="0.2">
      <c r="A57" s="170">
        <v>33</v>
      </c>
      <c r="B57" s="163" t="s">
        <v>184</v>
      </c>
      <c r="C57" s="169" t="s">
        <v>414</v>
      </c>
      <c r="F57" s="165"/>
      <c r="G57" s="164"/>
      <c r="H57" s="165"/>
    </row>
    <row r="58" spans="1:8" x14ac:dyDescent="0.2">
      <c r="A58" s="170">
        <v>34</v>
      </c>
      <c r="B58" s="163" t="s">
        <v>184</v>
      </c>
      <c r="C58" s="169" t="s">
        <v>414</v>
      </c>
      <c r="F58" s="165"/>
      <c r="G58" s="164"/>
      <c r="H58" s="165"/>
    </row>
    <row r="59" spans="1:8" x14ac:dyDescent="0.2">
      <c r="A59" s="170">
        <v>35</v>
      </c>
      <c r="B59" s="163" t="s">
        <v>184</v>
      </c>
      <c r="C59" s="169" t="s">
        <v>414</v>
      </c>
      <c r="F59" s="165"/>
      <c r="G59" s="164"/>
      <c r="H59" s="165"/>
    </row>
    <row r="60" spans="1:8" x14ac:dyDescent="0.2">
      <c r="A60" s="170">
        <v>36</v>
      </c>
      <c r="B60" s="163" t="s">
        <v>184</v>
      </c>
      <c r="C60" s="169" t="s">
        <v>414</v>
      </c>
      <c r="F60" s="165"/>
      <c r="G60" s="164"/>
      <c r="H60" s="165"/>
    </row>
    <row r="61" spans="1:8" x14ac:dyDescent="0.2">
      <c r="A61" s="170">
        <v>37</v>
      </c>
      <c r="B61" s="163" t="s">
        <v>184</v>
      </c>
      <c r="C61" s="169" t="s">
        <v>414</v>
      </c>
      <c r="F61" s="165"/>
      <c r="G61" s="164"/>
      <c r="H61" s="165"/>
    </row>
    <row r="62" spans="1:8" x14ac:dyDescent="0.2">
      <c r="A62" s="170">
        <v>38</v>
      </c>
      <c r="B62" s="163" t="s">
        <v>184</v>
      </c>
      <c r="C62" s="169" t="s">
        <v>414</v>
      </c>
      <c r="F62" s="165"/>
      <c r="G62" s="164"/>
      <c r="H62" s="165"/>
    </row>
    <row r="63" spans="1:8" x14ac:dyDescent="0.2">
      <c r="A63" s="170">
        <v>39</v>
      </c>
      <c r="B63" s="163" t="s">
        <v>184</v>
      </c>
      <c r="C63" s="169" t="s">
        <v>414</v>
      </c>
      <c r="F63" s="165"/>
      <c r="G63" s="164"/>
      <c r="H63" s="165"/>
    </row>
    <row r="64" spans="1:8" x14ac:dyDescent="0.2">
      <c r="A64" s="170">
        <v>40</v>
      </c>
      <c r="B64" s="163" t="s">
        <v>183</v>
      </c>
      <c r="C64" s="169" t="s">
        <v>414</v>
      </c>
      <c r="F64" s="165"/>
      <c r="G64" s="164"/>
      <c r="H64" s="165"/>
    </row>
    <row r="65" spans="1:8" x14ac:dyDescent="0.2">
      <c r="A65" s="170">
        <v>41</v>
      </c>
      <c r="B65" s="163" t="s">
        <v>185</v>
      </c>
      <c r="C65" s="169" t="s">
        <v>414</v>
      </c>
      <c r="F65" s="165"/>
      <c r="G65" s="164"/>
      <c r="H65" s="165"/>
    </row>
    <row r="66" spans="1:8" x14ac:dyDescent="0.2">
      <c r="A66" s="170">
        <v>42</v>
      </c>
      <c r="B66" s="163" t="s">
        <v>186</v>
      </c>
      <c r="C66" s="169" t="s">
        <v>414</v>
      </c>
      <c r="F66" s="165"/>
      <c r="G66" s="164"/>
      <c r="H66" s="165"/>
    </row>
    <row r="67" spans="1:8" x14ac:dyDescent="0.2">
      <c r="A67" s="170">
        <v>43</v>
      </c>
      <c r="B67" s="163" t="s">
        <v>186</v>
      </c>
      <c r="C67" s="169" t="s">
        <v>414</v>
      </c>
      <c r="F67" s="165"/>
      <c r="G67" s="164"/>
      <c r="H67" s="165"/>
    </row>
    <row r="68" spans="1:8" x14ac:dyDescent="0.2">
      <c r="A68" s="170">
        <v>44</v>
      </c>
      <c r="B68" s="163" t="s">
        <v>185</v>
      </c>
      <c r="C68" s="169" t="s">
        <v>414</v>
      </c>
      <c r="F68" s="165"/>
      <c r="G68" s="164"/>
      <c r="H68" s="165"/>
    </row>
    <row r="69" spans="1:8" x14ac:dyDescent="0.2">
      <c r="A69" s="170">
        <v>45</v>
      </c>
      <c r="B69" s="163" t="s">
        <v>187</v>
      </c>
      <c r="C69" s="169" t="s">
        <v>414</v>
      </c>
      <c r="F69" s="165"/>
      <c r="G69" s="164"/>
      <c r="H69" s="165"/>
    </row>
    <row r="70" spans="1:8" x14ac:dyDescent="0.2">
      <c r="A70" s="170">
        <v>46</v>
      </c>
      <c r="B70" s="163" t="s">
        <v>188</v>
      </c>
      <c r="C70" s="169" t="s">
        <v>414</v>
      </c>
      <c r="F70" s="165"/>
      <c r="G70" s="164"/>
      <c r="H70" s="165"/>
    </row>
    <row r="71" spans="1:8" x14ac:dyDescent="0.2">
      <c r="A71" s="170">
        <v>47</v>
      </c>
      <c r="B71" s="163" t="s">
        <v>189</v>
      </c>
      <c r="C71" s="169" t="s">
        <v>414</v>
      </c>
      <c r="F71" s="165"/>
      <c r="G71" s="164"/>
      <c r="H71" s="165"/>
    </row>
    <row r="72" spans="1:8" x14ac:dyDescent="0.2">
      <c r="A72" s="170">
        <v>48</v>
      </c>
      <c r="B72" s="163" t="s">
        <v>190</v>
      </c>
      <c r="C72" s="169" t="s">
        <v>414</v>
      </c>
      <c r="F72" s="165"/>
      <c r="G72" s="164"/>
      <c r="H72" s="165"/>
    </row>
    <row r="73" spans="1:8" x14ac:dyDescent="0.2">
      <c r="A73" s="170">
        <v>49</v>
      </c>
      <c r="B73" s="163" t="s">
        <v>183</v>
      </c>
      <c r="C73" s="169" t="s">
        <v>414</v>
      </c>
      <c r="F73" s="165"/>
      <c r="G73" s="164"/>
      <c r="H73" s="165"/>
    </row>
    <row r="74" spans="1:8" x14ac:dyDescent="0.2">
      <c r="A74" s="170">
        <v>50</v>
      </c>
      <c r="B74" s="163" t="s">
        <v>191</v>
      </c>
      <c r="C74" s="169" t="s">
        <v>414</v>
      </c>
      <c r="F74" s="165"/>
      <c r="G74" s="164"/>
      <c r="H74" s="165"/>
    </row>
    <row r="75" spans="1:8" x14ac:dyDescent="0.2">
      <c r="A75" s="170">
        <v>51</v>
      </c>
      <c r="B75" s="163" t="s">
        <v>192</v>
      </c>
      <c r="C75" s="169" t="s">
        <v>413</v>
      </c>
      <c r="F75" s="165"/>
      <c r="G75" s="164"/>
      <c r="H75" s="165"/>
    </row>
    <row r="76" spans="1:8" x14ac:dyDescent="0.2">
      <c r="A76" s="170">
        <v>52</v>
      </c>
      <c r="B76" s="163" t="s">
        <v>193</v>
      </c>
      <c r="C76" s="169" t="s">
        <v>414</v>
      </c>
      <c r="F76" s="165"/>
      <c r="G76" s="164"/>
      <c r="H76" s="165"/>
    </row>
    <row r="77" spans="1:8" x14ac:dyDescent="0.2">
      <c r="A77" s="170">
        <v>53</v>
      </c>
      <c r="B77" s="163" t="s">
        <v>193</v>
      </c>
      <c r="C77" s="169" t="s">
        <v>414</v>
      </c>
      <c r="F77" s="165"/>
      <c r="G77" s="164"/>
      <c r="H77" s="165"/>
    </row>
    <row r="78" spans="1:8" x14ac:dyDescent="0.2">
      <c r="A78" s="170">
        <v>55</v>
      </c>
      <c r="B78" s="163" t="s">
        <v>193</v>
      </c>
      <c r="C78" s="169" t="s">
        <v>414</v>
      </c>
      <c r="F78" s="165"/>
      <c r="G78" s="164"/>
      <c r="H78" s="165"/>
    </row>
    <row r="79" spans="1:8" x14ac:dyDescent="0.2">
      <c r="A79" s="170">
        <v>56</v>
      </c>
      <c r="B79" s="163" t="s">
        <v>193</v>
      </c>
      <c r="C79" s="169" t="s">
        <v>414</v>
      </c>
      <c r="F79" s="165"/>
      <c r="G79" s="164"/>
      <c r="H79" s="165"/>
    </row>
    <row r="80" spans="1:8" x14ac:dyDescent="0.2">
      <c r="A80" s="170">
        <v>57</v>
      </c>
      <c r="B80" s="163" t="s">
        <v>193</v>
      </c>
      <c r="C80" s="169" t="s">
        <v>414</v>
      </c>
      <c r="F80" s="165"/>
      <c r="G80" s="164"/>
      <c r="H80" s="165"/>
    </row>
    <row r="81" spans="1:8" x14ac:dyDescent="0.2">
      <c r="A81" s="170">
        <v>58</v>
      </c>
      <c r="B81" s="163" t="s">
        <v>194</v>
      </c>
      <c r="C81" s="169" t="s">
        <v>413</v>
      </c>
      <c r="F81" s="165"/>
      <c r="G81" s="164"/>
      <c r="H81" s="165"/>
    </row>
    <row r="82" spans="1:8" x14ac:dyDescent="0.2">
      <c r="A82" s="170">
        <v>59</v>
      </c>
      <c r="B82" s="163" t="s">
        <v>193</v>
      </c>
      <c r="C82" s="169" t="s">
        <v>414</v>
      </c>
      <c r="F82" s="165"/>
      <c r="G82" s="164"/>
      <c r="H82" s="165"/>
    </row>
    <row r="83" spans="1:8" x14ac:dyDescent="0.2">
      <c r="A83" s="170">
        <v>60</v>
      </c>
      <c r="B83" s="163" t="s">
        <v>193</v>
      </c>
      <c r="C83" s="169" t="s">
        <v>414</v>
      </c>
      <c r="F83" s="165"/>
      <c r="G83" s="164"/>
      <c r="H83" s="165"/>
    </row>
    <row r="84" spans="1:8" x14ac:dyDescent="0.2">
      <c r="A84" s="170">
        <v>62</v>
      </c>
      <c r="B84" s="163" t="s">
        <v>195</v>
      </c>
      <c r="C84" s="169" t="s">
        <v>413</v>
      </c>
    </row>
    <row r="85" spans="1:8" x14ac:dyDescent="0.2">
      <c r="A85" s="170">
        <v>63</v>
      </c>
      <c r="B85" s="163" t="s">
        <v>186</v>
      </c>
      <c r="C85" s="169" t="s">
        <v>414</v>
      </c>
    </row>
    <row r="86" spans="1:8" x14ac:dyDescent="0.2">
      <c r="A86" s="170">
        <v>64</v>
      </c>
      <c r="B86" s="163" t="s">
        <v>193</v>
      </c>
      <c r="C86" s="169" t="s">
        <v>414</v>
      </c>
    </row>
    <row r="87" spans="1:8" x14ac:dyDescent="0.2">
      <c r="A87" s="170">
        <v>65</v>
      </c>
      <c r="B87" s="163" t="s">
        <v>196</v>
      </c>
      <c r="C87" s="169" t="s">
        <v>414</v>
      </c>
    </row>
    <row r="88" spans="1:8" x14ac:dyDescent="0.2">
      <c r="A88" s="170">
        <v>66</v>
      </c>
      <c r="B88" s="163" t="s">
        <v>196</v>
      </c>
      <c r="C88" s="169" t="s">
        <v>414</v>
      </c>
    </row>
    <row r="89" spans="1:8" x14ac:dyDescent="0.2">
      <c r="A89" s="170">
        <v>67</v>
      </c>
      <c r="B89" s="163" t="s">
        <v>197</v>
      </c>
      <c r="C89" s="169" t="s">
        <v>414</v>
      </c>
    </row>
    <row r="90" spans="1:8" x14ac:dyDescent="0.2">
      <c r="A90" s="170">
        <v>71</v>
      </c>
      <c r="B90" s="163" t="s">
        <v>197</v>
      </c>
      <c r="C90" s="169" t="s">
        <v>414</v>
      </c>
    </row>
    <row r="91" spans="1:8" x14ac:dyDescent="0.2">
      <c r="A91" s="170">
        <v>72</v>
      </c>
      <c r="B91" s="163" t="s">
        <v>197</v>
      </c>
      <c r="C91" s="169" t="s">
        <v>414</v>
      </c>
    </row>
    <row r="92" spans="1:8" x14ac:dyDescent="0.2">
      <c r="A92" s="170">
        <v>73</v>
      </c>
      <c r="B92" s="163" t="s">
        <v>197</v>
      </c>
      <c r="C92" s="169" t="s">
        <v>414</v>
      </c>
    </row>
    <row r="93" spans="1:8" x14ac:dyDescent="0.2">
      <c r="A93" s="170">
        <v>74</v>
      </c>
      <c r="B93" s="163" t="s">
        <v>198</v>
      </c>
      <c r="C93" s="169" t="s">
        <v>414</v>
      </c>
    </row>
    <row r="94" spans="1:8" x14ac:dyDescent="0.2">
      <c r="A94" s="170">
        <v>75</v>
      </c>
      <c r="B94" s="163" t="s">
        <v>199</v>
      </c>
      <c r="C94" s="169" t="s">
        <v>414</v>
      </c>
    </row>
    <row r="95" spans="1:8" x14ac:dyDescent="0.2">
      <c r="A95" s="170">
        <v>76</v>
      </c>
      <c r="B95" s="163" t="s">
        <v>199</v>
      </c>
      <c r="C95" s="169" t="s">
        <v>414</v>
      </c>
    </row>
    <row r="96" spans="1:8" x14ac:dyDescent="0.2">
      <c r="A96" s="170">
        <v>77</v>
      </c>
      <c r="B96" s="163" t="s">
        <v>199</v>
      </c>
      <c r="C96" s="169" t="s">
        <v>414</v>
      </c>
    </row>
    <row r="97" spans="1:3" x14ac:dyDescent="0.2">
      <c r="A97" s="170">
        <v>78</v>
      </c>
      <c r="B97" s="163" t="s">
        <v>200</v>
      </c>
      <c r="C97" s="169" t="s">
        <v>414</v>
      </c>
    </row>
    <row r="98" spans="1:3" x14ac:dyDescent="0.2">
      <c r="A98" s="170">
        <v>79</v>
      </c>
      <c r="B98" s="163" t="s">
        <v>201</v>
      </c>
      <c r="C98" s="169" t="s">
        <v>413</v>
      </c>
    </row>
    <row r="99" spans="1:3" x14ac:dyDescent="0.2">
      <c r="A99" s="170">
        <v>80</v>
      </c>
      <c r="B99" s="163" t="s">
        <v>202</v>
      </c>
      <c r="C99" s="169" t="s">
        <v>414</v>
      </c>
    </row>
    <row r="100" spans="1:3" x14ac:dyDescent="0.2">
      <c r="A100" s="170">
        <v>81</v>
      </c>
      <c r="B100" s="163" t="s">
        <v>203</v>
      </c>
      <c r="C100" s="169" t="s">
        <v>414</v>
      </c>
    </row>
    <row r="101" spans="1:3" x14ac:dyDescent="0.2">
      <c r="A101" s="170">
        <v>82</v>
      </c>
      <c r="B101" s="163" t="s">
        <v>204</v>
      </c>
      <c r="C101" s="169" t="s">
        <v>414</v>
      </c>
    </row>
    <row r="102" spans="1:3" x14ac:dyDescent="0.2">
      <c r="A102" s="170">
        <v>83</v>
      </c>
      <c r="B102" s="163" t="s">
        <v>204</v>
      </c>
      <c r="C102" s="169" t="s">
        <v>414</v>
      </c>
    </row>
    <row r="103" spans="1:3" x14ac:dyDescent="0.2">
      <c r="A103" s="170">
        <v>84</v>
      </c>
      <c r="B103" s="163" t="s">
        <v>204</v>
      </c>
      <c r="C103" s="169" t="s">
        <v>414</v>
      </c>
    </row>
    <row r="104" spans="1:3" x14ac:dyDescent="0.2">
      <c r="A104" s="170">
        <v>85</v>
      </c>
      <c r="B104" s="163" t="s">
        <v>204</v>
      </c>
      <c r="C104" s="169" t="s">
        <v>414</v>
      </c>
    </row>
    <row r="105" spans="1:3" x14ac:dyDescent="0.2">
      <c r="A105" s="170">
        <v>86</v>
      </c>
      <c r="B105" s="163" t="s">
        <v>204</v>
      </c>
      <c r="C105" s="169" t="s">
        <v>414</v>
      </c>
    </row>
    <row r="106" spans="1:3" x14ac:dyDescent="0.2">
      <c r="A106" s="170">
        <v>87</v>
      </c>
      <c r="B106" s="163" t="s">
        <v>204</v>
      </c>
      <c r="C106" s="169" t="s">
        <v>414</v>
      </c>
    </row>
    <row r="107" spans="1:3" x14ac:dyDescent="0.2">
      <c r="A107" s="170">
        <v>88</v>
      </c>
      <c r="B107" s="163" t="s">
        <v>204</v>
      </c>
      <c r="C107" s="169" t="s">
        <v>414</v>
      </c>
    </row>
    <row r="108" spans="1:3" x14ac:dyDescent="0.2">
      <c r="A108" s="170">
        <v>91</v>
      </c>
      <c r="B108" s="163" t="s">
        <v>205</v>
      </c>
      <c r="C108" s="169" t="s">
        <v>414</v>
      </c>
    </row>
    <row r="109" spans="1:3" x14ac:dyDescent="0.2">
      <c r="A109" s="170">
        <v>92</v>
      </c>
      <c r="B109" s="163" t="s">
        <v>205</v>
      </c>
      <c r="C109" s="169" t="s">
        <v>414</v>
      </c>
    </row>
    <row r="110" spans="1:3" x14ac:dyDescent="0.2">
      <c r="A110" s="170">
        <v>93</v>
      </c>
      <c r="B110" s="163" t="s">
        <v>206</v>
      </c>
      <c r="C110" s="169" t="s">
        <v>413</v>
      </c>
    </row>
    <row r="111" spans="1:3" x14ac:dyDescent="0.2">
      <c r="A111" s="170">
        <v>94</v>
      </c>
      <c r="B111" s="163" t="s">
        <v>205</v>
      </c>
      <c r="C111" s="169" t="s">
        <v>414</v>
      </c>
    </row>
    <row r="112" spans="1:3" x14ac:dyDescent="0.2">
      <c r="A112" s="170">
        <v>95</v>
      </c>
      <c r="B112" s="163" t="s">
        <v>205</v>
      </c>
      <c r="C112" s="169" t="s">
        <v>414</v>
      </c>
    </row>
    <row r="113" spans="1:3" x14ac:dyDescent="0.2">
      <c r="A113" s="170">
        <v>96</v>
      </c>
      <c r="B113" s="163" t="s">
        <v>205</v>
      </c>
      <c r="C113" s="169" t="s">
        <v>414</v>
      </c>
    </row>
    <row r="114" spans="1:3" x14ac:dyDescent="0.2">
      <c r="A114" s="170">
        <v>97</v>
      </c>
      <c r="B114" s="163" t="s">
        <v>207</v>
      </c>
      <c r="C114" s="169" t="s">
        <v>414</v>
      </c>
    </row>
    <row r="115" spans="1:3" x14ac:dyDescent="0.2">
      <c r="A115" s="170">
        <v>98</v>
      </c>
      <c r="B115" s="163" t="s">
        <v>208</v>
      </c>
      <c r="C115" s="169" t="s">
        <v>414</v>
      </c>
    </row>
    <row r="116" spans="1:3" x14ac:dyDescent="0.2">
      <c r="A116" s="170">
        <v>99</v>
      </c>
      <c r="B116" s="163" t="s">
        <v>209</v>
      </c>
      <c r="C116" s="169" t="s">
        <v>414</v>
      </c>
    </row>
    <row r="117" spans="1:3" x14ac:dyDescent="0.2">
      <c r="A117" s="170">
        <v>100</v>
      </c>
      <c r="B117" s="163" t="s">
        <v>209</v>
      </c>
      <c r="C117" s="169" t="s">
        <v>414</v>
      </c>
    </row>
    <row r="118" spans="1:3" x14ac:dyDescent="0.2">
      <c r="A118" s="170">
        <v>101</v>
      </c>
      <c r="B118" s="163" t="s">
        <v>210</v>
      </c>
      <c r="C118" s="169" t="s">
        <v>414</v>
      </c>
    </row>
    <row r="119" spans="1:3" x14ac:dyDescent="0.2">
      <c r="A119" s="170">
        <v>102</v>
      </c>
      <c r="B119" s="163" t="s">
        <v>210</v>
      </c>
      <c r="C119" s="169" t="s">
        <v>414</v>
      </c>
    </row>
    <row r="120" spans="1:3" x14ac:dyDescent="0.2">
      <c r="A120" s="170">
        <v>103</v>
      </c>
      <c r="B120" s="163" t="s">
        <v>210</v>
      </c>
      <c r="C120" s="169" t="s">
        <v>414</v>
      </c>
    </row>
    <row r="121" spans="1:3" x14ac:dyDescent="0.2">
      <c r="A121" s="170">
        <v>104</v>
      </c>
      <c r="B121" s="163" t="s">
        <v>211</v>
      </c>
      <c r="C121" s="169" t="s">
        <v>414</v>
      </c>
    </row>
    <row r="122" spans="1:3" x14ac:dyDescent="0.2">
      <c r="A122" s="170">
        <v>105</v>
      </c>
      <c r="B122" s="163" t="s">
        <v>211</v>
      </c>
      <c r="C122" s="169" t="s">
        <v>414</v>
      </c>
    </row>
    <row r="123" spans="1:3" x14ac:dyDescent="0.2">
      <c r="A123" s="170">
        <v>106</v>
      </c>
      <c r="B123" s="163" t="s">
        <v>211</v>
      </c>
      <c r="C123" s="169" t="s">
        <v>414</v>
      </c>
    </row>
    <row r="124" spans="1:3" x14ac:dyDescent="0.2">
      <c r="A124" s="170">
        <v>107</v>
      </c>
      <c r="B124" s="163" t="s">
        <v>211</v>
      </c>
      <c r="C124" s="169" t="s">
        <v>414</v>
      </c>
    </row>
    <row r="125" spans="1:3" x14ac:dyDescent="0.2">
      <c r="A125" s="170">
        <v>108</v>
      </c>
      <c r="B125" s="163" t="s">
        <v>211</v>
      </c>
      <c r="C125" s="169" t="s">
        <v>414</v>
      </c>
    </row>
    <row r="126" spans="1:3" x14ac:dyDescent="0.2">
      <c r="A126" s="170">
        <v>109</v>
      </c>
      <c r="B126" s="163" t="s">
        <v>211</v>
      </c>
      <c r="C126" s="169" t="s">
        <v>414</v>
      </c>
    </row>
    <row r="127" spans="1:3" x14ac:dyDescent="0.2">
      <c r="A127" s="170">
        <v>110</v>
      </c>
      <c r="B127" s="163" t="s">
        <v>211</v>
      </c>
      <c r="C127" s="169" t="s">
        <v>414</v>
      </c>
    </row>
    <row r="128" spans="1:3" x14ac:dyDescent="0.2">
      <c r="A128" s="170">
        <v>111</v>
      </c>
      <c r="B128" s="163" t="s">
        <v>212</v>
      </c>
      <c r="C128" s="169" t="s">
        <v>414</v>
      </c>
    </row>
    <row r="129" spans="1:3" x14ac:dyDescent="0.2">
      <c r="A129" s="170">
        <v>112</v>
      </c>
      <c r="B129" s="163" t="s">
        <v>213</v>
      </c>
      <c r="C129" s="169" t="s">
        <v>414</v>
      </c>
    </row>
    <row r="130" spans="1:3" x14ac:dyDescent="0.2">
      <c r="A130" s="170">
        <v>113</v>
      </c>
      <c r="B130" s="163" t="s">
        <v>213</v>
      </c>
      <c r="C130" s="169" t="s">
        <v>414</v>
      </c>
    </row>
    <row r="131" spans="1:3" x14ac:dyDescent="0.2">
      <c r="A131" s="170">
        <v>115</v>
      </c>
      <c r="B131" s="163" t="s">
        <v>213</v>
      </c>
      <c r="C131" s="169" t="s">
        <v>414</v>
      </c>
    </row>
    <row r="132" spans="1:3" x14ac:dyDescent="0.2">
      <c r="A132" s="170">
        <v>116</v>
      </c>
      <c r="B132" s="163" t="s">
        <v>213</v>
      </c>
      <c r="C132" s="169" t="s">
        <v>414</v>
      </c>
    </row>
    <row r="133" spans="1:3" x14ac:dyDescent="0.2">
      <c r="A133" s="170">
        <v>117</v>
      </c>
      <c r="B133" s="163" t="s">
        <v>213</v>
      </c>
      <c r="C133" s="169" t="s">
        <v>414</v>
      </c>
    </row>
    <row r="134" spans="1:3" x14ac:dyDescent="0.2">
      <c r="A134" s="170">
        <v>118</v>
      </c>
      <c r="B134" s="163" t="s">
        <v>214</v>
      </c>
      <c r="C134" s="169" t="s">
        <v>414</v>
      </c>
    </row>
    <row r="135" spans="1:3" x14ac:dyDescent="0.2">
      <c r="A135" s="170">
        <v>119</v>
      </c>
      <c r="B135" s="163" t="s">
        <v>214</v>
      </c>
      <c r="C135" s="169" t="s">
        <v>414</v>
      </c>
    </row>
    <row r="136" spans="1:3" x14ac:dyDescent="0.2">
      <c r="A136" s="170">
        <v>120</v>
      </c>
      <c r="B136" s="163" t="s">
        <v>186</v>
      </c>
      <c r="C136" s="169" t="s">
        <v>414</v>
      </c>
    </row>
    <row r="137" spans="1:3" x14ac:dyDescent="0.2">
      <c r="A137" s="170">
        <v>121</v>
      </c>
      <c r="B137" s="163" t="s">
        <v>215</v>
      </c>
      <c r="C137" s="169" t="s">
        <v>413</v>
      </c>
    </row>
    <row r="138" spans="1:3" x14ac:dyDescent="0.2">
      <c r="A138" s="170">
        <v>122</v>
      </c>
      <c r="B138" s="163" t="s">
        <v>216</v>
      </c>
      <c r="C138" s="169" t="s">
        <v>413</v>
      </c>
    </row>
    <row r="139" spans="1:3" x14ac:dyDescent="0.2">
      <c r="A139" s="170">
        <v>123</v>
      </c>
      <c r="B139" s="163" t="s">
        <v>217</v>
      </c>
      <c r="C139" s="169" t="s">
        <v>413</v>
      </c>
    </row>
    <row r="140" spans="1:3" x14ac:dyDescent="0.2">
      <c r="A140" s="170">
        <v>124</v>
      </c>
      <c r="B140" s="163" t="s">
        <v>217</v>
      </c>
      <c r="C140" s="169" t="s">
        <v>413</v>
      </c>
    </row>
    <row r="141" spans="1:3" x14ac:dyDescent="0.2">
      <c r="A141" s="170">
        <v>125</v>
      </c>
      <c r="B141" s="163" t="s">
        <v>217</v>
      </c>
      <c r="C141" s="169" t="s">
        <v>413</v>
      </c>
    </row>
    <row r="142" spans="1:3" x14ac:dyDescent="0.2">
      <c r="A142" s="170">
        <v>126</v>
      </c>
      <c r="B142" s="163" t="s">
        <v>218</v>
      </c>
      <c r="C142" s="169" t="s">
        <v>413</v>
      </c>
    </row>
    <row r="143" spans="1:3" x14ac:dyDescent="0.2">
      <c r="A143" s="170">
        <v>127</v>
      </c>
      <c r="B143" s="163" t="s">
        <v>219</v>
      </c>
      <c r="C143" s="169" t="s">
        <v>413</v>
      </c>
    </row>
    <row r="144" spans="1:3" x14ac:dyDescent="0.2">
      <c r="A144" s="170">
        <v>128</v>
      </c>
      <c r="B144" s="163" t="s">
        <v>220</v>
      </c>
      <c r="C144" s="169" t="s">
        <v>413</v>
      </c>
    </row>
    <row r="145" spans="1:3" x14ac:dyDescent="0.2">
      <c r="A145" s="170">
        <v>129</v>
      </c>
      <c r="B145" s="163" t="s">
        <v>219</v>
      </c>
      <c r="C145" s="169" t="s">
        <v>413</v>
      </c>
    </row>
    <row r="146" spans="1:3" x14ac:dyDescent="0.2">
      <c r="A146" s="170">
        <v>130</v>
      </c>
      <c r="B146" s="163" t="s">
        <v>221</v>
      </c>
      <c r="C146" s="169" t="s">
        <v>413</v>
      </c>
    </row>
    <row r="147" spans="1:3" x14ac:dyDescent="0.2">
      <c r="A147" s="170">
        <v>131</v>
      </c>
      <c r="B147" s="163" t="s">
        <v>221</v>
      </c>
      <c r="C147" s="169" t="s">
        <v>413</v>
      </c>
    </row>
    <row r="148" spans="1:3" x14ac:dyDescent="0.2">
      <c r="A148" s="170">
        <v>132</v>
      </c>
      <c r="B148" s="163" t="s">
        <v>222</v>
      </c>
      <c r="C148" s="169" t="s">
        <v>413</v>
      </c>
    </row>
    <row r="149" spans="1:3" x14ac:dyDescent="0.2">
      <c r="A149" s="170">
        <v>133</v>
      </c>
      <c r="B149" s="163" t="s">
        <v>222</v>
      </c>
      <c r="C149" s="169" t="s">
        <v>413</v>
      </c>
    </row>
    <row r="150" spans="1:3" x14ac:dyDescent="0.2">
      <c r="A150" s="170">
        <v>134</v>
      </c>
      <c r="B150" s="163" t="s">
        <v>222</v>
      </c>
      <c r="C150" s="169" t="s">
        <v>413</v>
      </c>
    </row>
    <row r="151" spans="1:3" x14ac:dyDescent="0.2">
      <c r="A151" s="170">
        <v>135</v>
      </c>
      <c r="B151" s="163" t="s">
        <v>222</v>
      </c>
      <c r="C151" s="169" t="s">
        <v>413</v>
      </c>
    </row>
    <row r="152" spans="1:3" x14ac:dyDescent="0.2">
      <c r="A152" s="170">
        <v>136</v>
      </c>
      <c r="B152" s="163" t="s">
        <v>222</v>
      </c>
      <c r="C152" s="169" t="s">
        <v>413</v>
      </c>
    </row>
    <row r="153" spans="1:3" x14ac:dyDescent="0.2">
      <c r="A153" s="170">
        <v>137</v>
      </c>
      <c r="B153" s="163" t="s">
        <v>222</v>
      </c>
      <c r="C153" s="169" t="s">
        <v>413</v>
      </c>
    </row>
    <row r="154" spans="1:3" x14ac:dyDescent="0.2">
      <c r="A154" s="170">
        <v>138</v>
      </c>
      <c r="B154" s="163" t="s">
        <v>222</v>
      </c>
      <c r="C154" s="169" t="s">
        <v>413</v>
      </c>
    </row>
    <row r="155" spans="1:3" x14ac:dyDescent="0.2">
      <c r="A155" s="170">
        <v>140</v>
      </c>
      <c r="B155" s="163" t="s">
        <v>206</v>
      </c>
      <c r="C155" s="169" t="s">
        <v>413</v>
      </c>
    </row>
    <row r="156" spans="1:3" x14ac:dyDescent="0.2">
      <c r="A156" s="170">
        <v>141</v>
      </c>
      <c r="B156" s="163" t="s">
        <v>223</v>
      </c>
      <c r="C156" s="169" t="s">
        <v>413</v>
      </c>
    </row>
    <row r="157" spans="1:3" x14ac:dyDescent="0.2">
      <c r="A157" s="170">
        <v>142</v>
      </c>
      <c r="B157" s="163" t="s">
        <v>223</v>
      </c>
      <c r="C157" s="169" t="s">
        <v>413</v>
      </c>
    </row>
    <row r="158" spans="1:3" x14ac:dyDescent="0.2">
      <c r="A158" s="170">
        <v>143</v>
      </c>
      <c r="B158" s="163" t="s">
        <v>209</v>
      </c>
      <c r="C158" s="169" t="s">
        <v>414</v>
      </c>
    </row>
    <row r="159" spans="1:3" x14ac:dyDescent="0.2">
      <c r="A159" s="170">
        <v>144</v>
      </c>
      <c r="B159" s="163" t="s">
        <v>224</v>
      </c>
      <c r="C159" s="169" t="s">
        <v>413</v>
      </c>
    </row>
    <row r="160" spans="1:3" x14ac:dyDescent="0.2">
      <c r="A160" s="170">
        <v>145</v>
      </c>
      <c r="B160" s="163" t="s">
        <v>224</v>
      </c>
      <c r="C160" s="169" t="s">
        <v>413</v>
      </c>
    </row>
    <row r="161" spans="1:3" x14ac:dyDescent="0.2">
      <c r="A161" s="170">
        <v>146</v>
      </c>
      <c r="B161" s="163" t="s">
        <v>224</v>
      </c>
      <c r="C161" s="169" t="s">
        <v>413</v>
      </c>
    </row>
    <row r="162" spans="1:3" x14ac:dyDescent="0.2">
      <c r="A162" s="170">
        <v>147</v>
      </c>
      <c r="B162" s="163" t="s">
        <v>224</v>
      </c>
      <c r="C162" s="169" t="s">
        <v>413</v>
      </c>
    </row>
    <row r="163" spans="1:3" x14ac:dyDescent="0.2">
      <c r="A163" s="170">
        <v>148</v>
      </c>
      <c r="B163" s="163" t="s">
        <v>225</v>
      </c>
      <c r="C163" s="169" t="s">
        <v>413</v>
      </c>
    </row>
    <row r="164" spans="1:3" x14ac:dyDescent="0.2">
      <c r="A164" s="170">
        <v>149</v>
      </c>
      <c r="B164" s="163" t="s">
        <v>226</v>
      </c>
      <c r="C164" s="169" t="s">
        <v>413</v>
      </c>
    </row>
    <row r="165" spans="1:3" x14ac:dyDescent="0.2">
      <c r="A165" s="170">
        <v>150</v>
      </c>
      <c r="B165" s="163" t="s">
        <v>218</v>
      </c>
      <c r="C165" s="169" t="s">
        <v>413</v>
      </c>
    </row>
    <row r="166" spans="1:3" x14ac:dyDescent="0.2">
      <c r="A166" s="170">
        <v>151</v>
      </c>
      <c r="B166" s="163" t="s">
        <v>218</v>
      </c>
      <c r="C166" s="169" t="s">
        <v>413</v>
      </c>
    </row>
    <row r="167" spans="1:3" x14ac:dyDescent="0.2">
      <c r="A167" s="170">
        <v>152</v>
      </c>
      <c r="B167" s="163" t="s">
        <v>218</v>
      </c>
      <c r="C167" s="169" t="s">
        <v>413</v>
      </c>
    </row>
    <row r="168" spans="1:3" x14ac:dyDescent="0.2">
      <c r="A168" s="170">
        <v>153</v>
      </c>
      <c r="B168" s="163" t="s">
        <v>218</v>
      </c>
      <c r="C168" s="169" t="s">
        <v>413</v>
      </c>
    </row>
    <row r="169" spans="1:3" x14ac:dyDescent="0.2">
      <c r="A169" s="170">
        <v>154</v>
      </c>
      <c r="B169" s="163" t="s">
        <v>218</v>
      </c>
      <c r="C169" s="169" t="s">
        <v>413</v>
      </c>
    </row>
    <row r="170" spans="1:3" x14ac:dyDescent="0.2">
      <c r="A170" s="170">
        <v>155</v>
      </c>
      <c r="B170" s="163" t="s">
        <v>206</v>
      </c>
      <c r="C170" s="169" t="s">
        <v>414</v>
      </c>
    </row>
    <row r="171" spans="1:3" x14ac:dyDescent="0.2">
      <c r="A171" s="170">
        <v>156</v>
      </c>
      <c r="B171" s="163" t="s">
        <v>218</v>
      </c>
      <c r="C171" s="169" t="s">
        <v>413</v>
      </c>
    </row>
    <row r="172" spans="1:3" x14ac:dyDescent="0.2">
      <c r="A172" s="170">
        <v>157</v>
      </c>
      <c r="B172" s="163" t="s">
        <v>218</v>
      </c>
      <c r="C172" s="169" t="s">
        <v>413</v>
      </c>
    </row>
    <row r="173" spans="1:3" x14ac:dyDescent="0.2">
      <c r="A173" s="170">
        <v>158</v>
      </c>
      <c r="B173" s="163" t="s">
        <v>218</v>
      </c>
      <c r="C173" s="169" t="s">
        <v>413</v>
      </c>
    </row>
    <row r="174" spans="1:3" x14ac:dyDescent="0.2">
      <c r="A174" s="170">
        <v>159</v>
      </c>
      <c r="B174" s="163" t="s">
        <v>193</v>
      </c>
      <c r="C174" s="169" t="s">
        <v>414</v>
      </c>
    </row>
    <row r="175" spans="1:3" x14ac:dyDescent="0.2">
      <c r="A175" s="170">
        <v>160</v>
      </c>
      <c r="B175" s="163" t="s">
        <v>218</v>
      </c>
      <c r="C175" s="169" t="s">
        <v>413</v>
      </c>
    </row>
    <row r="176" spans="1:3" x14ac:dyDescent="0.2">
      <c r="A176" s="170">
        <v>161</v>
      </c>
      <c r="B176" s="163" t="s">
        <v>218</v>
      </c>
      <c r="C176" s="169" t="s">
        <v>413</v>
      </c>
    </row>
    <row r="177" spans="1:3" x14ac:dyDescent="0.2">
      <c r="A177" s="170">
        <v>162</v>
      </c>
      <c r="B177" s="163" t="s">
        <v>218</v>
      </c>
      <c r="C177" s="169" t="s">
        <v>413</v>
      </c>
    </row>
    <row r="178" spans="1:3" x14ac:dyDescent="0.2">
      <c r="A178" s="170">
        <v>163</v>
      </c>
      <c r="B178" s="163" t="s">
        <v>218</v>
      </c>
      <c r="C178" s="169" t="s">
        <v>413</v>
      </c>
    </row>
    <row r="179" spans="1:3" x14ac:dyDescent="0.2">
      <c r="A179" s="170">
        <v>164</v>
      </c>
      <c r="B179" s="163" t="s">
        <v>218</v>
      </c>
      <c r="C179" s="169" t="s">
        <v>413</v>
      </c>
    </row>
    <row r="180" spans="1:3" x14ac:dyDescent="0.2">
      <c r="A180" s="170">
        <v>165</v>
      </c>
      <c r="B180" s="163" t="s">
        <v>218</v>
      </c>
      <c r="C180" s="169" t="s">
        <v>413</v>
      </c>
    </row>
    <row r="181" spans="1:3" x14ac:dyDescent="0.2">
      <c r="A181" s="170">
        <v>166</v>
      </c>
      <c r="B181" s="163" t="s">
        <v>218</v>
      </c>
      <c r="C181" s="169" t="s">
        <v>413</v>
      </c>
    </row>
    <row r="182" spans="1:3" x14ac:dyDescent="0.2">
      <c r="A182" s="170">
        <v>167</v>
      </c>
      <c r="B182" s="163" t="s">
        <v>218</v>
      </c>
      <c r="C182" s="169" t="s">
        <v>413</v>
      </c>
    </row>
    <row r="183" spans="1:3" x14ac:dyDescent="0.2">
      <c r="A183" s="170">
        <v>168</v>
      </c>
      <c r="B183" s="163" t="s">
        <v>218</v>
      </c>
      <c r="C183" s="169" t="s">
        <v>413</v>
      </c>
    </row>
    <row r="184" spans="1:3" x14ac:dyDescent="0.2">
      <c r="A184" s="170">
        <v>169</v>
      </c>
      <c r="B184" s="163" t="s">
        <v>218</v>
      </c>
      <c r="C184" s="169" t="s">
        <v>413</v>
      </c>
    </row>
    <row r="185" spans="1:3" x14ac:dyDescent="0.2">
      <c r="A185" s="170">
        <v>170</v>
      </c>
      <c r="B185" s="163" t="s">
        <v>218</v>
      </c>
      <c r="C185" s="169" t="s">
        <v>413</v>
      </c>
    </row>
    <row r="186" spans="1:3" x14ac:dyDescent="0.2">
      <c r="A186" s="170">
        <v>171</v>
      </c>
      <c r="B186" s="163" t="s">
        <v>218</v>
      </c>
      <c r="C186" s="169" t="s">
        <v>413</v>
      </c>
    </row>
    <row r="187" spans="1:3" x14ac:dyDescent="0.2">
      <c r="A187" s="170">
        <v>172</v>
      </c>
      <c r="B187" s="163" t="s">
        <v>218</v>
      </c>
      <c r="C187" s="169" t="s">
        <v>413</v>
      </c>
    </row>
    <row r="188" spans="1:3" x14ac:dyDescent="0.2">
      <c r="A188" s="170">
        <v>173</v>
      </c>
      <c r="B188" s="163" t="s">
        <v>218</v>
      </c>
      <c r="C188" s="169" t="s">
        <v>413</v>
      </c>
    </row>
    <row r="189" spans="1:3" x14ac:dyDescent="0.2">
      <c r="A189" s="170">
        <v>174</v>
      </c>
      <c r="B189" s="163" t="s">
        <v>218</v>
      </c>
      <c r="C189" s="169" t="s">
        <v>413</v>
      </c>
    </row>
    <row r="190" spans="1:3" x14ac:dyDescent="0.2">
      <c r="A190" s="170">
        <v>175</v>
      </c>
      <c r="B190" s="163" t="s">
        <v>218</v>
      </c>
      <c r="C190" s="169" t="s">
        <v>413</v>
      </c>
    </row>
    <row r="191" spans="1:3" x14ac:dyDescent="0.2">
      <c r="A191" s="170">
        <v>176</v>
      </c>
      <c r="B191" s="163" t="s">
        <v>218</v>
      </c>
      <c r="C191" s="169" t="s">
        <v>413</v>
      </c>
    </row>
    <row r="192" spans="1:3" x14ac:dyDescent="0.2">
      <c r="A192" s="170">
        <v>177</v>
      </c>
      <c r="B192" s="163" t="s">
        <v>218</v>
      </c>
      <c r="C192" s="169" t="s">
        <v>413</v>
      </c>
    </row>
    <row r="193" spans="1:3" x14ac:dyDescent="0.2">
      <c r="A193" s="170">
        <v>178</v>
      </c>
      <c r="B193" s="163" t="s">
        <v>227</v>
      </c>
      <c r="C193" s="169" t="s">
        <v>413</v>
      </c>
    </row>
    <row r="194" spans="1:3" x14ac:dyDescent="0.2">
      <c r="A194" s="170">
        <v>179</v>
      </c>
      <c r="B194" s="163" t="s">
        <v>218</v>
      </c>
      <c r="C194" s="169" t="s">
        <v>413</v>
      </c>
    </row>
    <row r="195" spans="1:3" x14ac:dyDescent="0.2">
      <c r="A195" s="170">
        <v>180</v>
      </c>
      <c r="B195" s="163" t="s">
        <v>218</v>
      </c>
      <c r="C195" s="169" t="s">
        <v>413</v>
      </c>
    </row>
    <row r="196" spans="1:3" x14ac:dyDescent="0.2">
      <c r="A196" s="170">
        <v>181</v>
      </c>
      <c r="B196" s="163" t="s">
        <v>218</v>
      </c>
      <c r="C196" s="169" t="s">
        <v>413</v>
      </c>
    </row>
    <row r="197" spans="1:3" x14ac:dyDescent="0.2">
      <c r="A197" s="170">
        <v>182</v>
      </c>
      <c r="B197" s="163" t="s">
        <v>218</v>
      </c>
      <c r="C197" s="169" t="s">
        <v>413</v>
      </c>
    </row>
    <row r="198" spans="1:3" x14ac:dyDescent="0.2">
      <c r="A198" s="170">
        <v>183</v>
      </c>
      <c r="B198" s="163" t="s">
        <v>218</v>
      </c>
      <c r="C198" s="169" t="s">
        <v>413</v>
      </c>
    </row>
    <row r="199" spans="1:3" x14ac:dyDescent="0.2">
      <c r="A199" s="170">
        <v>184</v>
      </c>
      <c r="B199" s="163" t="s">
        <v>218</v>
      </c>
      <c r="C199" s="169" t="s">
        <v>413</v>
      </c>
    </row>
    <row r="200" spans="1:3" x14ac:dyDescent="0.2">
      <c r="A200" s="170">
        <v>185</v>
      </c>
      <c r="B200" s="163" t="s">
        <v>218</v>
      </c>
      <c r="C200" s="169" t="s">
        <v>413</v>
      </c>
    </row>
    <row r="201" spans="1:3" x14ac:dyDescent="0.2">
      <c r="A201" s="170">
        <v>186</v>
      </c>
      <c r="B201" s="163" t="s">
        <v>218</v>
      </c>
      <c r="C201" s="169" t="s">
        <v>413</v>
      </c>
    </row>
    <row r="202" spans="1:3" x14ac:dyDescent="0.2">
      <c r="A202" s="170">
        <v>187</v>
      </c>
      <c r="B202" s="163" t="s">
        <v>218</v>
      </c>
      <c r="C202" s="169" t="s">
        <v>413</v>
      </c>
    </row>
    <row r="203" spans="1:3" x14ac:dyDescent="0.2">
      <c r="A203" s="170">
        <v>188</v>
      </c>
      <c r="B203" s="163" t="s">
        <v>218</v>
      </c>
      <c r="C203" s="169" t="s">
        <v>413</v>
      </c>
    </row>
    <row r="204" spans="1:3" x14ac:dyDescent="0.2">
      <c r="A204" s="170">
        <v>189</v>
      </c>
      <c r="B204" s="163" t="s">
        <v>218</v>
      </c>
      <c r="C204" s="169" t="s">
        <v>414</v>
      </c>
    </row>
    <row r="205" spans="1:3" x14ac:dyDescent="0.2">
      <c r="A205" s="170">
        <v>190</v>
      </c>
      <c r="B205" s="163" t="s">
        <v>218</v>
      </c>
      <c r="C205" s="169" t="s">
        <v>414</v>
      </c>
    </row>
    <row r="206" spans="1:3" x14ac:dyDescent="0.2">
      <c r="A206" s="170">
        <v>191</v>
      </c>
      <c r="B206" s="163" t="s">
        <v>218</v>
      </c>
      <c r="C206" s="169" t="s">
        <v>414</v>
      </c>
    </row>
    <row r="207" spans="1:3" x14ac:dyDescent="0.2">
      <c r="A207" s="170">
        <v>192</v>
      </c>
      <c r="B207" s="163" t="s">
        <v>218</v>
      </c>
      <c r="C207" s="169" t="s">
        <v>414</v>
      </c>
    </row>
    <row r="208" spans="1:3" x14ac:dyDescent="0.2">
      <c r="A208" s="170">
        <v>193</v>
      </c>
      <c r="B208" s="163" t="s">
        <v>218</v>
      </c>
      <c r="C208" s="169" t="s">
        <v>414</v>
      </c>
    </row>
    <row r="209" spans="1:3" x14ac:dyDescent="0.2">
      <c r="A209" s="170">
        <v>194</v>
      </c>
      <c r="B209" s="163" t="s">
        <v>218</v>
      </c>
      <c r="C209" s="169" t="s">
        <v>414</v>
      </c>
    </row>
    <row r="210" spans="1:3" x14ac:dyDescent="0.2">
      <c r="A210" s="170">
        <v>195</v>
      </c>
      <c r="B210" s="163" t="s">
        <v>218</v>
      </c>
      <c r="C210" s="169" t="s">
        <v>414</v>
      </c>
    </row>
    <row r="211" spans="1:3" x14ac:dyDescent="0.2">
      <c r="A211" s="170">
        <v>196</v>
      </c>
      <c r="B211" s="163" t="s">
        <v>218</v>
      </c>
      <c r="C211" s="169" t="s">
        <v>414</v>
      </c>
    </row>
    <row r="212" spans="1:3" x14ac:dyDescent="0.2">
      <c r="A212" s="170">
        <v>197</v>
      </c>
      <c r="B212" s="163" t="s">
        <v>218</v>
      </c>
      <c r="C212" s="169" t="s">
        <v>414</v>
      </c>
    </row>
    <row r="213" spans="1:3" x14ac:dyDescent="0.2">
      <c r="A213" s="170">
        <v>198</v>
      </c>
      <c r="B213" s="163" t="s">
        <v>218</v>
      </c>
      <c r="C213" s="169" t="s">
        <v>414</v>
      </c>
    </row>
    <row r="214" spans="1:3" x14ac:dyDescent="0.2">
      <c r="A214" s="170">
        <v>199</v>
      </c>
      <c r="B214" s="163" t="s">
        <v>218</v>
      </c>
      <c r="C214" s="169" t="s">
        <v>414</v>
      </c>
    </row>
    <row r="215" spans="1:3" x14ac:dyDescent="0.2">
      <c r="A215" s="170">
        <v>201</v>
      </c>
      <c r="B215" s="163" t="s">
        <v>218</v>
      </c>
      <c r="C215" s="169" t="s">
        <v>414</v>
      </c>
    </row>
    <row r="216" spans="1:3" x14ac:dyDescent="0.2">
      <c r="A216" s="170">
        <v>202</v>
      </c>
      <c r="B216" s="163" t="s">
        <v>218</v>
      </c>
      <c r="C216" s="169" t="s">
        <v>414</v>
      </c>
    </row>
    <row r="217" spans="1:3" x14ac:dyDescent="0.2">
      <c r="A217" s="170">
        <v>203</v>
      </c>
      <c r="B217" s="163" t="s">
        <v>218</v>
      </c>
      <c r="C217" s="169" t="s">
        <v>414</v>
      </c>
    </row>
    <row r="218" spans="1:3" x14ac:dyDescent="0.2">
      <c r="A218" s="170">
        <v>204</v>
      </c>
      <c r="B218" s="163" t="s">
        <v>218</v>
      </c>
      <c r="C218" s="169" t="s">
        <v>414</v>
      </c>
    </row>
    <row r="219" spans="1:3" x14ac:dyDescent="0.2">
      <c r="A219" s="170">
        <v>205</v>
      </c>
      <c r="B219" s="163" t="s">
        <v>218</v>
      </c>
      <c r="C219" s="169" t="s">
        <v>414</v>
      </c>
    </row>
    <row r="220" spans="1:3" x14ac:dyDescent="0.2">
      <c r="A220" s="170">
        <v>206</v>
      </c>
      <c r="B220" s="163" t="s">
        <v>218</v>
      </c>
      <c r="C220" s="169" t="s">
        <v>414</v>
      </c>
    </row>
    <row r="221" spans="1:3" x14ac:dyDescent="0.2">
      <c r="A221" s="170">
        <v>207</v>
      </c>
      <c r="B221" s="163" t="s">
        <v>218</v>
      </c>
      <c r="C221" s="169" t="s">
        <v>414</v>
      </c>
    </row>
    <row r="222" spans="1:3" x14ac:dyDescent="0.2">
      <c r="A222" s="170">
        <v>208</v>
      </c>
      <c r="B222" s="163" t="s">
        <v>218</v>
      </c>
      <c r="C222" s="169" t="s">
        <v>414</v>
      </c>
    </row>
    <row r="223" spans="1:3" x14ac:dyDescent="0.2">
      <c r="A223" s="170">
        <v>209</v>
      </c>
      <c r="B223" s="163" t="s">
        <v>218</v>
      </c>
      <c r="C223" s="169" t="s">
        <v>413</v>
      </c>
    </row>
    <row r="224" spans="1:3" x14ac:dyDescent="0.2">
      <c r="A224" s="170">
        <v>210</v>
      </c>
      <c r="B224" s="163" t="s">
        <v>218</v>
      </c>
      <c r="C224" s="169" t="s">
        <v>413</v>
      </c>
    </row>
    <row r="225" spans="1:3" x14ac:dyDescent="0.2">
      <c r="A225" s="170">
        <v>211</v>
      </c>
      <c r="B225" s="163" t="s">
        <v>218</v>
      </c>
      <c r="C225" s="169" t="s">
        <v>413</v>
      </c>
    </row>
    <row r="226" spans="1:3" x14ac:dyDescent="0.2">
      <c r="A226" s="170">
        <v>212</v>
      </c>
      <c r="B226" s="163" t="s">
        <v>218</v>
      </c>
      <c r="C226" s="169" t="s">
        <v>413</v>
      </c>
    </row>
    <row r="227" spans="1:3" x14ac:dyDescent="0.2">
      <c r="A227" s="170">
        <v>213</v>
      </c>
      <c r="B227" s="163" t="s">
        <v>218</v>
      </c>
      <c r="C227" s="169" t="s">
        <v>413</v>
      </c>
    </row>
    <row r="228" spans="1:3" x14ac:dyDescent="0.2">
      <c r="A228" s="170">
        <v>214</v>
      </c>
      <c r="B228" s="163" t="s">
        <v>218</v>
      </c>
      <c r="C228" s="169" t="s">
        <v>413</v>
      </c>
    </row>
    <row r="229" spans="1:3" x14ac:dyDescent="0.2">
      <c r="A229" s="170">
        <v>215</v>
      </c>
      <c r="B229" s="163" t="s">
        <v>218</v>
      </c>
      <c r="C229" s="169" t="s">
        <v>413</v>
      </c>
    </row>
    <row r="230" spans="1:3" x14ac:dyDescent="0.2">
      <c r="A230" s="170">
        <v>216</v>
      </c>
      <c r="B230" s="163" t="s">
        <v>218</v>
      </c>
      <c r="C230" s="169" t="s">
        <v>413</v>
      </c>
    </row>
    <row r="231" spans="1:3" x14ac:dyDescent="0.2">
      <c r="A231" s="170">
        <v>217</v>
      </c>
      <c r="B231" s="163" t="s">
        <v>218</v>
      </c>
      <c r="C231" s="169" t="s">
        <v>413</v>
      </c>
    </row>
    <row r="232" spans="1:3" x14ac:dyDescent="0.2">
      <c r="A232" s="170">
        <v>218</v>
      </c>
      <c r="B232" s="163" t="s">
        <v>218</v>
      </c>
      <c r="C232" s="169" t="s">
        <v>413</v>
      </c>
    </row>
    <row r="233" spans="1:3" x14ac:dyDescent="0.2">
      <c r="A233" s="170">
        <v>219</v>
      </c>
      <c r="B233" s="163" t="s">
        <v>218</v>
      </c>
      <c r="C233" s="169" t="s">
        <v>413</v>
      </c>
    </row>
    <row r="234" spans="1:3" x14ac:dyDescent="0.2">
      <c r="A234" s="170">
        <v>220</v>
      </c>
      <c r="B234" s="163" t="s">
        <v>218</v>
      </c>
      <c r="C234" s="169" t="s">
        <v>413</v>
      </c>
    </row>
    <row r="235" spans="1:3" x14ac:dyDescent="0.2">
      <c r="A235" s="170">
        <v>221</v>
      </c>
      <c r="B235" s="163" t="s">
        <v>218</v>
      </c>
      <c r="C235" s="169" t="s">
        <v>413</v>
      </c>
    </row>
    <row r="236" spans="1:3" x14ac:dyDescent="0.2">
      <c r="A236" s="170">
        <v>222</v>
      </c>
      <c r="B236" s="163" t="s">
        <v>218</v>
      </c>
      <c r="C236" s="169" t="s">
        <v>413</v>
      </c>
    </row>
    <row r="237" spans="1:3" x14ac:dyDescent="0.2">
      <c r="A237" s="170">
        <v>223</v>
      </c>
      <c r="B237" s="163" t="s">
        <v>218</v>
      </c>
      <c r="C237" s="169" t="s">
        <v>413</v>
      </c>
    </row>
    <row r="238" spans="1:3" x14ac:dyDescent="0.2">
      <c r="A238" s="170">
        <v>224</v>
      </c>
      <c r="B238" s="163" t="s">
        <v>218</v>
      </c>
      <c r="C238" s="169" t="s">
        <v>413</v>
      </c>
    </row>
    <row r="239" spans="1:3" x14ac:dyDescent="0.2">
      <c r="A239" s="170">
        <v>225</v>
      </c>
      <c r="B239" s="163" t="s">
        <v>218</v>
      </c>
      <c r="C239" s="169" t="s">
        <v>413</v>
      </c>
    </row>
    <row r="240" spans="1:3" x14ac:dyDescent="0.2">
      <c r="A240" s="170">
        <v>226</v>
      </c>
      <c r="B240" s="163" t="s">
        <v>218</v>
      </c>
      <c r="C240" s="169" t="s">
        <v>413</v>
      </c>
    </row>
    <row r="241" spans="1:3" x14ac:dyDescent="0.2">
      <c r="A241" s="170">
        <v>227</v>
      </c>
      <c r="B241" s="163" t="s">
        <v>218</v>
      </c>
      <c r="C241" s="169" t="s">
        <v>413</v>
      </c>
    </row>
    <row r="242" spans="1:3" x14ac:dyDescent="0.2">
      <c r="A242" s="170">
        <v>228</v>
      </c>
      <c r="B242" s="163" t="s">
        <v>228</v>
      </c>
      <c r="C242" s="169" t="s">
        <v>414</v>
      </c>
    </row>
    <row r="243" spans="1:3" x14ac:dyDescent="0.2">
      <c r="A243" s="170">
        <v>229</v>
      </c>
      <c r="B243" s="163" t="s">
        <v>228</v>
      </c>
      <c r="C243" s="169" t="s">
        <v>414</v>
      </c>
    </row>
    <row r="244" spans="1:3" x14ac:dyDescent="0.2">
      <c r="A244" s="170">
        <v>230</v>
      </c>
      <c r="B244" s="163" t="s">
        <v>218</v>
      </c>
      <c r="C244" s="169" t="s">
        <v>414</v>
      </c>
    </row>
    <row r="245" spans="1:3" x14ac:dyDescent="0.2">
      <c r="A245" s="170">
        <v>231</v>
      </c>
      <c r="B245" s="163" t="s">
        <v>206</v>
      </c>
      <c r="C245" s="169" t="s">
        <v>413</v>
      </c>
    </row>
    <row r="246" spans="1:3" x14ac:dyDescent="0.2">
      <c r="A246" s="170">
        <v>233</v>
      </c>
      <c r="B246" s="163" t="s">
        <v>206</v>
      </c>
      <c r="C246" s="169" t="s">
        <v>413</v>
      </c>
    </row>
    <row r="247" spans="1:3" x14ac:dyDescent="0.2">
      <c r="A247" s="170">
        <v>234</v>
      </c>
      <c r="B247" s="163" t="s">
        <v>206</v>
      </c>
      <c r="C247" s="169" t="s">
        <v>413</v>
      </c>
    </row>
    <row r="248" spans="1:3" x14ac:dyDescent="0.2">
      <c r="A248" s="170">
        <v>235</v>
      </c>
      <c r="B248" s="163" t="s">
        <v>206</v>
      </c>
      <c r="C248" s="169" t="s">
        <v>413</v>
      </c>
    </row>
    <row r="249" spans="1:3" x14ac:dyDescent="0.2">
      <c r="A249" s="170">
        <v>236</v>
      </c>
      <c r="B249" s="163" t="s">
        <v>206</v>
      </c>
      <c r="C249" s="169" t="s">
        <v>413</v>
      </c>
    </row>
    <row r="250" spans="1:3" x14ac:dyDescent="0.2">
      <c r="A250" s="170">
        <v>237</v>
      </c>
      <c r="B250" s="163" t="s">
        <v>206</v>
      </c>
      <c r="C250" s="169" t="s">
        <v>413</v>
      </c>
    </row>
    <row r="251" spans="1:3" x14ac:dyDescent="0.2">
      <c r="A251" s="170">
        <v>238</v>
      </c>
      <c r="B251" s="163" t="s">
        <v>218</v>
      </c>
      <c r="C251" s="169" t="s">
        <v>413</v>
      </c>
    </row>
    <row r="252" spans="1:3" x14ac:dyDescent="0.2">
      <c r="A252" s="170">
        <v>241</v>
      </c>
      <c r="B252" s="163" t="s">
        <v>229</v>
      </c>
      <c r="C252" s="169" t="s">
        <v>413</v>
      </c>
    </row>
    <row r="253" spans="1:3" x14ac:dyDescent="0.2">
      <c r="A253" s="170">
        <v>242</v>
      </c>
      <c r="B253" s="163" t="s">
        <v>230</v>
      </c>
      <c r="C253" s="169" t="s">
        <v>413</v>
      </c>
    </row>
    <row r="254" spans="1:3" x14ac:dyDescent="0.2">
      <c r="A254" s="170">
        <v>243</v>
      </c>
      <c r="B254" s="163" t="s">
        <v>194</v>
      </c>
      <c r="C254" s="169" t="s">
        <v>413</v>
      </c>
    </row>
    <row r="255" spans="1:3" x14ac:dyDescent="0.2">
      <c r="A255" s="170">
        <v>244</v>
      </c>
      <c r="B255" s="163" t="s">
        <v>218</v>
      </c>
      <c r="C255" s="169" t="s">
        <v>413</v>
      </c>
    </row>
    <row r="256" spans="1:3" x14ac:dyDescent="0.2">
      <c r="A256" s="170">
        <v>245</v>
      </c>
      <c r="B256" s="163" t="s">
        <v>230</v>
      </c>
      <c r="C256" s="169" t="s">
        <v>413</v>
      </c>
    </row>
    <row r="257" spans="1:3" x14ac:dyDescent="0.2">
      <c r="A257" s="170">
        <v>246</v>
      </c>
      <c r="B257" s="163" t="s">
        <v>231</v>
      </c>
      <c r="C257" s="169" t="s">
        <v>413</v>
      </c>
    </row>
    <row r="258" spans="1:3" x14ac:dyDescent="0.2">
      <c r="A258" s="170">
        <v>247</v>
      </c>
      <c r="B258" s="163" t="s">
        <v>230</v>
      </c>
      <c r="C258" s="169" t="s">
        <v>413</v>
      </c>
    </row>
    <row r="259" spans="1:3" x14ac:dyDescent="0.2">
      <c r="A259" s="170">
        <v>248</v>
      </c>
      <c r="B259" s="163" t="s">
        <v>218</v>
      </c>
      <c r="C259" s="169" t="s">
        <v>413</v>
      </c>
    </row>
    <row r="260" spans="1:3" x14ac:dyDescent="0.2">
      <c r="A260" s="170">
        <v>249</v>
      </c>
      <c r="B260" s="163" t="s">
        <v>230</v>
      </c>
      <c r="C260" s="169" t="s">
        <v>413</v>
      </c>
    </row>
    <row r="261" spans="1:3" x14ac:dyDescent="0.2">
      <c r="A261" s="170">
        <v>250</v>
      </c>
      <c r="B261" s="163" t="s">
        <v>232</v>
      </c>
      <c r="C261" s="169" t="s">
        <v>414</v>
      </c>
    </row>
    <row r="262" spans="1:3" x14ac:dyDescent="0.2">
      <c r="A262" s="170">
        <v>251</v>
      </c>
      <c r="B262" s="163" t="s">
        <v>232</v>
      </c>
      <c r="C262" s="169" t="s">
        <v>414</v>
      </c>
    </row>
    <row r="263" spans="1:3" x14ac:dyDescent="0.2">
      <c r="A263" s="170">
        <v>252</v>
      </c>
      <c r="B263" s="163" t="s">
        <v>232</v>
      </c>
      <c r="C263" s="169" t="s">
        <v>414</v>
      </c>
    </row>
    <row r="264" spans="1:3" x14ac:dyDescent="0.2">
      <c r="A264" s="170">
        <v>253</v>
      </c>
      <c r="B264" s="163" t="s">
        <v>232</v>
      </c>
      <c r="C264" s="169" t="s">
        <v>414</v>
      </c>
    </row>
    <row r="265" spans="1:3" x14ac:dyDescent="0.2">
      <c r="A265" s="170">
        <v>254</v>
      </c>
      <c r="B265" s="163" t="s">
        <v>233</v>
      </c>
      <c r="C265" s="169" t="s">
        <v>413</v>
      </c>
    </row>
    <row r="266" spans="1:3" x14ac:dyDescent="0.2">
      <c r="A266" s="170">
        <v>255</v>
      </c>
      <c r="B266" s="163" t="s">
        <v>234</v>
      </c>
      <c r="C266" s="169" t="s">
        <v>413</v>
      </c>
    </row>
    <row r="267" spans="1:3" x14ac:dyDescent="0.2">
      <c r="A267" s="170">
        <v>257</v>
      </c>
      <c r="B267" s="163" t="s">
        <v>235</v>
      </c>
      <c r="C267" s="169" t="s">
        <v>413</v>
      </c>
    </row>
    <row r="268" spans="1:3" x14ac:dyDescent="0.2">
      <c r="A268" s="170">
        <v>258</v>
      </c>
      <c r="B268" s="163" t="s">
        <v>236</v>
      </c>
      <c r="C268" s="169" t="s">
        <v>413</v>
      </c>
    </row>
    <row r="269" spans="1:3" x14ac:dyDescent="0.2">
      <c r="A269" s="170">
        <v>259</v>
      </c>
      <c r="B269" s="163" t="s">
        <v>237</v>
      </c>
      <c r="C269" s="169" t="s">
        <v>413</v>
      </c>
    </row>
    <row r="270" spans="1:3" x14ac:dyDescent="0.2">
      <c r="A270" s="170">
        <v>260</v>
      </c>
      <c r="B270" s="163" t="s">
        <v>236</v>
      </c>
      <c r="C270" s="169" t="s">
        <v>414</v>
      </c>
    </row>
    <row r="271" spans="1:3" x14ac:dyDescent="0.2">
      <c r="A271" s="170">
        <v>261</v>
      </c>
      <c r="B271" s="163" t="s">
        <v>236</v>
      </c>
      <c r="C271" s="169" t="s">
        <v>413</v>
      </c>
    </row>
    <row r="272" spans="1:3" x14ac:dyDescent="0.2">
      <c r="A272" s="170">
        <v>262</v>
      </c>
      <c r="B272" s="163" t="s">
        <v>236</v>
      </c>
      <c r="C272" s="169" t="s">
        <v>413</v>
      </c>
    </row>
    <row r="273" spans="1:3" x14ac:dyDescent="0.2">
      <c r="A273" s="170">
        <v>263</v>
      </c>
      <c r="B273" s="163" t="s">
        <v>236</v>
      </c>
      <c r="C273" s="169" t="s">
        <v>413</v>
      </c>
    </row>
    <row r="274" spans="1:3" x14ac:dyDescent="0.2">
      <c r="A274" s="170">
        <v>264</v>
      </c>
      <c r="B274" s="163" t="s">
        <v>236</v>
      </c>
      <c r="C274" s="169" t="s">
        <v>413</v>
      </c>
    </row>
    <row r="275" spans="1:3" x14ac:dyDescent="0.2">
      <c r="A275" s="170">
        <v>265</v>
      </c>
      <c r="B275" s="163" t="s">
        <v>238</v>
      </c>
      <c r="C275" s="169" t="s">
        <v>414</v>
      </c>
    </row>
    <row r="276" spans="1:3" x14ac:dyDescent="0.2">
      <c r="A276" s="170">
        <v>266</v>
      </c>
      <c r="B276" s="163" t="s">
        <v>238</v>
      </c>
      <c r="C276" s="169" t="s">
        <v>414</v>
      </c>
    </row>
    <row r="277" spans="1:3" x14ac:dyDescent="0.2">
      <c r="A277" s="170">
        <v>267</v>
      </c>
      <c r="B277" s="163" t="s">
        <v>238</v>
      </c>
      <c r="C277" s="169" t="s">
        <v>414</v>
      </c>
    </row>
    <row r="278" spans="1:3" x14ac:dyDescent="0.2">
      <c r="A278" s="170">
        <v>268</v>
      </c>
      <c r="B278" s="163" t="s">
        <v>238</v>
      </c>
      <c r="C278" s="169" t="s">
        <v>414</v>
      </c>
    </row>
    <row r="279" spans="1:3" x14ac:dyDescent="0.2">
      <c r="A279" s="170">
        <v>269</v>
      </c>
      <c r="B279" s="163" t="s">
        <v>238</v>
      </c>
      <c r="C279" s="169" t="s">
        <v>414</v>
      </c>
    </row>
    <row r="280" spans="1:3" x14ac:dyDescent="0.2">
      <c r="A280" s="170">
        <v>270</v>
      </c>
      <c r="B280" s="163" t="s">
        <v>238</v>
      </c>
      <c r="C280" s="169" t="s">
        <v>414</v>
      </c>
    </row>
    <row r="281" spans="1:3" x14ac:dyDescent="0.2">
      <c r="A281" s="170">
        <v>271</v>
      </c>
      <c r="B281" s="163" t="s">
        <v>238</v>
      </c>
      <c r="C281" s="169" t="s">
        <v>414</v>
      </c>
    </row>
    <row r="282" spans="1:3" x14ac:dyDescent="0.2">
      <c r="A282" s="170">
        <v>272</v>
      </c>
      <c r="B282" s="163" t="s">
        <v>238</v>
      </c>
      <c r="C282" s="169" t="s">
        <v>414</v>
      </c>
    </row>
    <row r="283" spans="1:3" x14ac:dyDescent="0.2">
      <c r="A283" s="170">
        <v>273</v>
      </c>
      <c r="B283" s="163" t="s">
        <v>238</v>
      </c>
      <c r="C283" s="169" t="s">
        <v>414</v>
      </c>
    </row>
    <row r="284" spans="1:3" x14ac:dyDescent="0.2">
      <c r="A284" s="170">
        <v>274</v>
      </c>
      <c r="B284" s="163" t="s">
        <v>238</v>
      </c>
      <c r="C284" s="169" t="s">
        <v>414</v>
      </c>
    </row>
    <row r="285" spans="1:3" x14ac:dyDescent="0.2">
      <c r="A285" s="170">
        <v>276</v>
      </c>
      <c r="B285" s="163" t="s">
        <v>238</v>
      </c>
      <c r="C285" s="169" t="s">
        <v>414</v>
      </c>
    </row>
    <row r="286" spans="1:3" x14ac:dyDescent="0.2">
      <c r="A286" s="170">
        <v>277</v>
      </c>
      <c r="B286" s="163" t="s">
        <v>239</v>
      </c>
      <c r="C286" s="169" t="s">
        <v>414</v>
      </c>
    </row>
    <row r="287" spans="1:3" x14ac:dyDescent="0.2">
      <c r="A287" s="170">
        <v>278</v>
      </c>
      <c r="B287" s="163" t="s">
        <v>240</v>
      </c>
      <c r="C287" s="169" t="s">
        <v>414</v>
      </c>
    </row>
    <row r="288" spans="1:3" x14ac:dyDescent="0.2">
      <c r="A288" s="170">
        <v>279</v>
      </c>
      <c r="B288" s="163" t="s">
        <v>241</v>
      </c>
      <c r="C288" s="169" t="s">
        <v>414</v>
      </c>
    </row>
    <row r="289" spans="1:3" x14ac:dyDescent="0.2">
      <c r="A289" s="170">
        <v>280</v>
      </c>
      <c r="B289" s="163" t="s">
        <v>242</v>
      </c>
      <c r="C289" s="169" t="s">
        <v>414</v>
      </c>
    </row>
    <row r="290" spans="1:3" x14ac:dyDescent="0.2">
      <c r="A290" s="170">
        <v>281</v>
      </c>
      <c r="B290" s="163" t="s">
        <v>243</v>
      </c>
      <c r="C290" s="169" t="s">
        <v>413</v>
      </c>
    </row>
    <row r="291" spans="1:3" x14ac:dyDescent="0.2">
      <c r="A291" s="170">
        <v>283</v>
      </c>
      <c r="B291" s="163" t="s">
        <v>244</v>
      </c>
      <c r="C291" s="169" t="s">
        <v>413</v>
      </c>
    </row>
    <row r="292" spans="1:3" x14ac:dyDescent="0.2">
      <c r="A292" s="170">
        <v>284</v>
      </c>
      <c r="B292" s="163" t="s">
        <v>186</v>
      </c>
      <c r="C292" s="169" t="s">
        <v>414</v>
      </c>
    </row>
    <row r="293" spans="1:3" x14ac:dyDescent="0.2">
      <c r="A293" s="170">
        <v>285</v>
      </c>
      <c r="B293" s="163" t="s">
        <v>186</v>
      </c>
      <c r="C293" s="169" t="s">
        <v>414</v>
      </c>
    </row>
    <row r="294" spans="1:3" x14ac:dyDescent="0.2">
      <c r="A294" s="170">
        <v>286</v>
      </c>
      <c r="B294" s="163" t="s">
        <v>245</v>
      </c>
      <c r="C294" s="169" t="s">
        <v>414</v>
      </c>
    </row>
    <row r="295" spans="1:3" x14ac:dyDescent="0.2">
      <c r="A295" s="170">
        <v>287</v>
      </c>
      <c r="B295" s="163" t="s">
        <v>246</v>
      </c>
      <c r="C295" s="169" t="s">
        <v>414</v>
      </c>
    </row>
    <row r="296" spans="1:3" x14ac:dyDescent="0.2">
      <c r="A296" s="170">
        <v>288</v>
      </c>
      <c r="B296" s="163" t="s">
        <v>247</v>
      </c>
      <c r="C296" s="169" t="s">
        <v>414</v>
      </c>
    </row>
    <row r="297" spans="1:3" x14ac:dyDescent="0.2">
      <c r="A297" s="170">
        <v>289</v>
      </c>
      <c r="B297" s="163" t="s">
        <v>247</v>
      </c>
      <c r="C297" s="169" t="s">
        <v>414</v>
      </c>
    </row>
    <row r="298" spans="1:3" x14ac:dyDescent="0.2">
      <c r="A298" s="170">
        <v>290</v>
      </c>
      <c r="B298" s="163" t="s">
        <v>247</v>
      </c>
      <c r="C298" s="169" t="s">
        <v>414</v>
      </c>
    </row>
    <row r="299" spans="1:3" x14ac:dyDescent="0.2">
      <c r="A299" s="170">
        <v>291</v>
      </c>
      <c r="B299" s="163" t="s">
        <v>247</v>
      </c>
      <c r="C299" s="169" t="s">
        <v>414</v>
      </c>
    </row>
    <row r="300" spans="1:3" x14ac:dyDescent="0.2">
      <c r="A300" s="170">
        <v>292</v>
      </c>
      <c r="B300" s="163" t="s">
        <v>247</v>
      </c>
      <c r="C300" s="169" t="s">
        <v>414</v>
      </c>
    </row>
    <row r="301" spans="1:3" x14ac:dyDescent="0.2">
      <c r="A301" s="170">
        <v>297</v>
      </c>
      <c r="B301" s="163" t="s">
        <v>247</v>
      </c>
      <c r="C301" s="169" t="s">
        <v>414</v>
      </c>
    </row>
    <row r="302" spans="1:3" x14ac:dyDescent="0.2">
      <c r="A302" s="170">
        <v>298</v>
      </c>
      <c r="B302" s="163" t="s">
        <v>247</v>
      </c>
      <c r="C302" s="169" t="s">
        <v>414</v>
      </c>
    </row>
    <row r="303" spans="1:3" x14ac:dyDescent="0.2">
      <c r="A303" s="170">
        <v>299</v>
      </c>
      <c r="B303" s="163" t="s">
        <v>247</v>
      </c>
      <c r="C303" s="169" t="s">
        <v>414</v>
      </c>
    </row>
    <row r="304" spans="1:3" x14ac:dyDescent="0.2">
      <c r="A304" s="170">
        <v>300</v>
      </c>
      <c r="B304" s="163" t="s">
        <v>248</v>
      </c>
      <c r="C304" s="169" t="s">
        <v>413</v>
      </c>
    </row>
    <row r="305" spans="1:3" x14ac:dyDescent="0.2">
      <c r="A305" s="170">
        <v>301</v>
      </c>
      <c r="B305" s="163" t="s">
        <v>249</v>
      </c>
      <c r="C305" s="169" t="s">
        <v>413</v>
      </c>
    </row>
    <row r="306" spans="1:3" x14ac:dyDescent="0.2">
      <c r="A306" s="170">
        <v>302</v>
      </c>
      <c r="B306" s="163" t="s">
        <v>250</v>
      </c>
      <c r="C306" s="169" t="s">
        <v>413</v>
      </c>
    </row>
    <row r="307" spans="1:3" x14ac:dyDescent="0.2">
      <c r="A307" s="170">
        <v>303</v>
      </c>
      <c r="B307" s="163" t="s">
        <v>247</v>
      </c>
      <c r="C307" s="169" t="s">
        <v>414</v>
      </c>
    </row>
    <row r="308" spans="1:3" x14ac:dyDescent="0.2">
      <c r="A308" s="170">
        <v>304</v>
      </c>
      <c r="B308" s="163" t="s">
        <v>247</v>
      </c>
      <c r="C308" s="169" t="s">
        <v>414</v>
      </c>
    </row>
    <row r="309" spans="1:3" x14ac:dyDescent="0.2">
      <c r="A309" s="170">
        <v>305</v>
      </c>
      <c r="B309" s="163" t="s">
        <v>251</v>
      </c>
      <c r="C309" s="169" t="s">
        <v>413</v>
      </c>
    </row>
    <row r="310" spans="1:3" x14ac:dyDescent="0.2">
      <c r="A310" s="170">
        <v>306</v>
      </c>
      <c r="B310" s="163" t="s">
        <v>251</v>
      </c>
      <c r="C310" s="169" t="s">
        <v>413</v>
      </c>
    </row>
    <row r="311" spans="1:3" x14ac:dyDescent="0.2">
      <c r="A311" s="170">
        <v>307</v>
      </c>
      <c r="B311" s="163" t="s">
        <v>251</v>
      </c>
      <c r="C311" s="169" t="s">
        <v>413</v>
      </c>
    </row>
    <row r="312" spans="1:3" x14ac:dyDescent="0.2">
      <c r="A312" s="170">
        <v>308</v>
      </c>
      <c r="B312" s="163" t="s">
        <v>251</v>
      </c>
      <c r="C312" s="169" t="s">
        <v>413</v>
      </c>
    </row>
    <row r="313" spans="1:3" x14ac:dyDescent="0.2">
      <c r="A313" s="170">
        <v>309</v>
      </c>
      <c r="B313" s="163" t="s">
        <v>252</v>
      </c>
      <c r="C313" s="169" t="s">
        <v>413</v>
      </c>
    </row>
    <row r="314" spans="1:3" x14ac:dyDescent="0.2">
      <c r="A314" s="170">
        <v>310</v>
      </c>
      <c r="B314" s="163" t="s">
        <v>253</v>
      </c>
      <c r="C314" s="169" t="s">
        <v>413</v>
      </c>
    </row>
    <row r="315" spans="1:3" x14ac:dyDescent="0.2">
      <c r="A315" s="170">
        <v>312</v>
      </c>
      <c r="B315" s="163" t="s">
        <v>254</v>
      </c>
      <c r="C315" s="169" t="s">
        <v>413</v>
      </c>
    </row>
    <row r="316" spans="1:3" x14ac:dyDescent="0.2">
      <c r="A316" s="170">
        <v>313</v>
      </c>
      <c r="B316" s="163" t="s">
        <v>255</v>
      </c>
      <c r="C316" s="169" t="s">
        <v>414</v>
      </c>
    </row>
    <row r="317" spans="1:3" x14ac:dyDescent="0.2">
      <c r="A317" s="170">
        <v>314</v>
      </c>
      <c r="B317" s="163" t="s">
        <v>256</v>
      </c>
      <c r="C317" s="169" t="s">
        <v>414</v>
      </c>
    </row>
    <row r="318" spans="1:3" x14ac:dyDescent="0.2">
      <c r="A318" s="170">
        <v>315</v>
      </c>
      <c r="B318" s="163" t="s">
        <v>257</v>
      </c>
      <c r="C318" s="169" t="s">
        <v>414</v>
      </c>
    </row>
    <row r="319" spans="1:3" x14ac:dyDescent="0.2">
      <c r="A319" s="170">
        <v>316</v>
      </c>
      <c r="B319" s="163" t="s">
        <v>258</v>
      </c>
      <c r="C319" s="169" t="s">
        <v>413</v>
      </c>
    </row>
    <row r="320" spans="1:3" x14ac:dyDescent="0.2">
      <c r="A320" s="170">
        <v>317</v>
      </c>
      <c r="B320" s="163" t="s">
        <v>258</v>
      </c>
      <c r="C320" s="169" t="s">
        <v>413</v>
      </c>
    </row>
    <row r="321" spans="1:3" x14ac:dyDescent="0.2">
      <c r="A321" s="170">
        <v>318</v>
      </c>
      <c r="B321" s="163" t="s">
        <v>258</v>
      </c>
      <c r="C321" s="169" t="s">
        <v>413</v>
      </c>
    </row>
    <row r="322" spans="1:3" x14ac:dyDescent="0.2">
      <c r="A322" s="170">
        <v>319</v>
      </c>
      <c r="B322" s="163" t="s">
        <v>259</v>
      </c>
      <c r="C322" s="169" t="s">
        <v>413</v>
      </c>
    </row>
    <row r="323" spans="1:3" x14ac:dyDescent="0.2">
      <c r="A323" s="170">
        <v>320</v>
      </c>
      <c r="B323" s="163" t="s">
        <v>258</v>
      </c>
      <c r="C323" s="169" t="s">
        <v>413</v>
      </c>
    </row>
    <row r="324" spans="1:3" x14ac:dyDescent="0.2">
      <c r="A324" s="170">
        <v>321</v>
      </c>
      <c r="B324" s="163" t="s">
        <v>258</v>
      </c>
      <c r="C324" s="169" t="s">
        <v>413</v>
      </c>
    </row>
    <row r="325" spans="1:3" x14ac:dyDescent="0.2">
      <c r="A325" s="170">
        <v>322</v>
      </c>
      <c r="B325" s="163" t="s">
        <v>258</v>
      </c>
      <c r="C325" s="169" t="s">
        <v>413</v>
      </c>
    </row>
    <row r="326" spans="1:3" x14ac:dyDescent="0.2">
      <c r="A326" s="170">
        <v>323</v>
      </c>
      <c r="B326" s="163" t="s">
        <v>258</v>
      </c>
      <c r="C326" s="169" t="s">
        <v>413</v>
      </c>
    </row>
    <row r="327" spans="1:3" x14ac:dyDescent="0.2">
      <c r="A327" s="170">
        <v>324</v>
      </c>
      <c r="B327" s="163" t="s">
        <v>260</v>
      </c>
      <c r="C327" s="169" t="s">
        <v>413</v>
      </c>
    </row>
    <row r="328" spans="1:3" x14ac:dyDescent="0.2">
      <c r="A328" s="170">
        <v>325</v>
      </c>
      <c r="B328" s="163" t="s">
        <v>261</v>
      </c>
      <c r="C328" s="169" t="s">
        <v>413</v>
      </c>
    </row>
    <row r="329" spans="1:3" x14ac:dyDescent="0.2">
      <c r="A329" s="170">
        <v>326</v>
      </c>
      <c r="B329" s="163" t="s">
        <v>261</v>
      </c>
      <c r="C329" s="169" t="s">
        <v>413</v>
      </c>
    </row>
    <row r="330" spans="1:3" x14ac:dyDescent="0.2">
      <c r="A330" s="170">
        <v>327</v>
      </c>
      <c r="B330" s="163" t="s">
        <v>261</v>
      </c>
      <c r="C330" s="169" t="s">
        <v>413</v>
      </c>
    </row>
    <row r="331" spans="1:3" x14ac:dyDescent="0.2">
      <c r="A331" s="170">
        <v>328</v>
      </c>
      <c r="B331" s="163" t="s">
        <v>261</v>
      </c>
      <c r="C331" s="169" t="s">
        <v>413</v>
      </c>
    </row>
    <row r="332" spans="1:3" x14ac:dyDescent="0.2">
      <c r="A332" s="170">
        <v>329</v>
      </c>
      <c r="B332" s="163" t="s">
        <v>261</v>
      </c>
      <c r="C332" s="169" t="s">
        <v>413</v>
      </c>
    </row>
    <row r="333" spans="1:3" x14ac:dyDescent="0.2">
      <c r="A333" s="170">
        <v>330</v>
      </c>
      <c r="B333" s="163" t="s">
        <v>261</v>
      </c>
      <c r="C333" s="169" t="s">
        <v>413</v>
      </c>
    </row>
    <row r="334" spans="1:3" x14ac:dyDescent="0.2">
      <c r="A334" s="170">
        <v>331</v>
      </c>
      <c r="B334" s="163" t="s">
        <v>261</v>
      </c>
      <c r="C334" s="169" t="s">
        <v>413</v>
      </c>
    </row>
    <row r="335" spans="1:3" x14ac:dyDescent="0.2">
      <c r="A335" s="170">
        <v>332</v>
      </c>
      <c r="B335" s="163" t="s">
        <v>261</v>
      </c>
      <c r="C335" s="169" t="s">
        <v>414</v>
      </c>
    </row>
    <row r="336" spans="1:3" x14ac:dyDescent="0.2">
      <c r="A336" s="170">
        <v>334</v>
      </c>
      <c r="B336" s="163" t="s">
        <v>262</v>
      </c>
      <c r="C336" s="169" t="s">
        <v>413</v>
      </c>
    </row>
    <row r="337" spans="1:3" x14ac:dyDescent="0.2">
      <c r="A337" s="170">
        <v>335</v>
      </c>
      <c r="B337" s="163" t="s">
        <v>263</v>
      </c>
      <c r="C337" s="169" t="s">
        <v>413</v>
      </c>
    </row>
    <row r="338" spans="1:3" x14ac:dyDescent="0.2">
      <c r="A338" s="170">
        <v>336</v>
      </c>
      <c r="B338" s="163" t="s">
        <v>264</v>
      </c>
      <c r="C338" s="169" t="s">
        <v>414</v>
      </c>
    </row>
    <row r="339" spans="1:3" x14ac:dyDescent="0.2">
      <c r="A339" s="170">
        <v>337</v>
      </c>
      <c r="B339" s="163" t="s">
        <v>264</v>
      </c>
      <c r="C339" s="169" t="s">
        <v>414</v>
      </c>
    </row>
    <row r="340" spans="1:3" x14ac:dyDescent="0.2">
      <c r="A340" s="170">
        <v>338</v>
      </c>
      <c r="B340" s="163" t="s">
        <v>265</v>
      </c>
      <c r="C340" s="169" t="s">
        <v>413</v>
      </c>
    </row>
    <row r="341" spans="1:3" x14ac:dyDescent="0.2">
      <c r="A341" s="170">
        <v>339</v>
      </c>
      <c r="B341" s="163" t="s">
        <v>266</v>
      </c>
      <c r="C341" s="169" t="s">
        <v>414</v>
      </c>
    </row>
    <row r="342" spans="1:3" x14ac:dyDescent="0.2">
      <c r="A342" s="170">
        <v>340</v>
      </c>
      <c r="B342" s="163" t="s">
        <v>266</v>
      </c>
      <c r="C342" s="169" t="s">
        <v>414</v>
      </c>
    </row>
    <row r="343" spans="1:3" x14ac:dyDescent="0.2">
      <c r="A343" s="170">
        <v>341</v>
      </c>
      <c r="B343" s="163" t="s">
        <v>266</v>
      </c>
      <c r="C343" s="169" t="s">
        <v>414</v>
      </c>
    </row>
    <row r="344" spans="1:3" x14ac:dyDescent="0.2">
      <c r="A344" s="170">
        <v>342</v>
      </c>
      <c r="B344" s="163" t="s">
        <v>267</v>
      </c>
      <c r="C344" s="169" t="s">
        <v>413</v>
      </c>
    </row>
    <row r="345" spans="1:3" x14ac:dyDescent="0.2">
      <c r="A345" s="170">
        <v>343</v>
      </c>
      <c r="B345" s="163" t="s">
        <v>268</v>
      </c>
      <c r="C345" s="169" t="s">
        <v>413</v>
      </c>
    </row>
    <row r="346" spans="1:3" x14ac:dyDescent="0.2">
      <c r="A346" s="170">
        <v>344</v>
      </c>
      <c r="B346" s="163" t="s">
        <v>269</v>
      </c>
      <c r="C346" s="169" t="s">
        <v>413</v>
      </c>
    </row>
    <row r="347" spans="1:3" x14ac:dyDescent="0.2">
      <c r="A347" s="170">
        <v>344</v>
      </c>
      <c r="B347" s="163" t="s">
        <v>269</v>
      </c>
      <c r="C347" s="169" t="s">
        <v>414</v>
      </c>
    </row>
    <row r="348" spans="1:3" x14ac:dyDescent="0.2">
      <c r="A348" s="170">
        <v>345</v>
      </c>
      <c r="B348" s="163" t="s">
        <v>270</v>
      </c>
      <c r="C348" s="169" t="s">
        <v>413</v>
      </c>
    </row>
    <row r="349" spans="1:3" x14ac:dyDescent="0.2">
      <c r="A349" s="170">
        <v>346</v>
      </c>
      <c r="B349" s="163" t="s">
        <v>271</v>
      </c>
      <c r="C349" s="169" t="s">
        <v>414</v>
      </c>
    </row>
    <row r="350" spans="1:3" x14ac:dyDescent="0.2">
      <c r="A350" s="170">
        <v>347</v>
      </c>
      <c r="B350" s="163" t="s">
        <v>272</v>
      </c>
      <c r="C350" s="169" t="s">
        <v>414</v>
      </c>
    </row>
    <row r="351" spans="1:3" x14ac:dyDescent="0.2">
      <c r="A351" s="170">
        <v>348</v>
      </c>
      <c r="B351" s="163" t="s">
        <v>272</v>
      </c>
      <c r="C351" s="169" t="s">
        <v>414</v>
      </c>
    </row>
    <row r="352" spans="1:3" x14ac:dyDescent="0.2">
      <c r="A352" s="170">
        <v>349</v>
      </c>
      <c r="B352" s="163" t="s">
        <v>218</v>
      </c>
      <c r="C352" s="169" t="s">
        <v>413</v>
      </c>
    </row>
    <row r="353" spans="1:3" x14ac:dyDescent="0.2">
      <c r="A353" s="170">
        <v>350</v>
      </c>
      <c r="B353" s="163" t="s">
        <v>273</v>
      </c>
      <c r="C353" s="169" t="s">
        <v>414</v>
      </c>
    </row>
    <row r="354" spans="1:3" x14ac:dyDescent="0.2">
      <c r="A354" s="170">
        <v>351</v>
      </c>
      <c r="B354" s="163" t="s">
        <v>274</v>
      </c>
      <c r="C354" s="169" t="s">
        <v>413</v>
      </c>
    </row>
    <row r="355" spans="1:3" x14ac:dyDescent="0.2">
      <c r="A355" s="170">
        <v>352</v>
      </c>
      <c r="B355" s="163" t="s">
        <v>275</v>
      </c>
      <c r="C355" s="169" t="s">
        <v>413</v>
      </c>
    </row>
    <row r="356" spans="1:3" x14ac:dyDescent="0.2">
      <c r="A356" s="170">
        <v>353</v>
      </c>
      <c r="B356" s="163" t="s">
        <v>276</v>
      </c>
      <c r="C356" s="169" t="s">
        <v>413</v>
      </c>
    </row>
    <row r="357" spans="1:3" x14ac:dyDescent="0.2">
      <c r="A357" s="170">
        <v>354</v>
      </c>
      <c r="B357" s="163" t="s">
        <v>193</v>
      </c>
      <c r="C357" s="169" t="s">
        <v>414</v>
      </c>
    </row>
    <row r="358" spans="1:3" x14ac:dyDescent="0.2">
      <c r="A358" s="170">
        <v>355</v>
      </c>
      <c r="B358" s="163" t="s">
        <v>277</v>
      </c>
      <c r="C358" s="169" t="s">
        <v>413</v>
      </c>
    </row>
    <row r="359" spans="1:3" x14ac:dyDescent="0.2">
      <c r="A359" s="170">
        <v>357</v>
      </c>
      <c r="B359" s="163" t="s">
        <v>278</v>
      </c>
      <c r="C359" s="169" t="s">
        <v>414</v>
      </c>
    </row>
    <row r="360" spans="1:3" x14ac:dyDescent="0.2">
      <c r="A360" s="170">
        <v>358</v>
      </c>
      <c r="B360" s="163" t="s">
        <v>278</v>
      </c>
      <c r="C360" s="169" t="s">
        <v>414</v>
      </c>
    </row>
    <row r="361" spans="1:3" x14ac:dyDescent="0.2">
      <c r="A361" s="170">
        <v>359</v>
      </c>
      <c r="B361" s="163" t="s">
        <v>278</v>
      </c>
      <c r="C361" s="169" t="s">
        <v>414</v>
      </c>
    </row>
    <row r="362" spans="1:3" x14ac:dyDescent="0.2">
      <c r="A362" s="170">
        <v>360</v>
      </c>
      <c r="B362" s="163" t="s">
        <v>278</v>
      </c>
      <c r="C362" s="169" t="s">
        <v>414</v>
      </c>
    </row>
    <row r="363" spans="1:3" x14ac:dyDescent="0.2">
      <c r="A363" s="170">
        <v>361</v>
      </c>
      <c r="B363" s="163" t="s">
        <v>278</v>
      </c>
      <c r="C363" s="169" t="s">
        <v>414</v>
      </c>
    </row>
    <row r="364" spans="1:3" x14ac:dyDescent="0.2">
      <c r="A364" s="170">
        <v>362</v>
      </c>
      <c r="B364" s="163" t="s">
        <v>278</v>
      </c>
      <c r="C364" s="169" t="s">
        <v>414</v>
      </c>
    </row>
    <row r="365" spans="1:3" x14ac:dyDescent="0.2">
      <c r="A365" s="170">
        <v>363</v>
      </c>
      <c r="B365" s="163" t="s">
        <v>278</v>
      </c>
      <c r="C365" s="169" t="s">
        <v>414</v>
      </c>
    </row>
    <row r="366" spans="1:3" x14ac:dyDescent="0.2">
      <c r="A366" s="170">
        <v>364</v>
      </c>
      <c r="B366" s="163" t="s">
        <v>278</v>
      </c>
      <c r="C366" s="169" t="s">
        <v>414</v>
      </c>
    </row>
    <row r="367" spans="1:3" x14ac:dyDescent="0.2">
      <c r="A367" s="170">
        <v>365</v>
      </c>
      <c r="B367" s="163" t="s">
        <v>278</v>
      </c>
      <c r="C367" s="169" t="s">
        <v>414</v>
      </c>
    </row>
    <row r="368" spans="1:3" x14ac:dyDescent="0.2">
      <c r="A368" s="170">
        <v>366</v>
      </c>
      <c r="B368" s="163" t="s">
        <v>278</v>
      </c>
      <c r="C368" s="169" t="s">
        <v>414</v>
      </c>
    </row>
    <row r="369" spans="1:3" x14ac:dyDescent="0.2">
      <c r="A369" s="170">
        <v>367</v>
      </c>
      <c r="B369" s="163" t="s">
        <v>278</v>
      </c>
      <c r="C369" s="169" t="s">
        <v>414</v>
      </c>
    </row>
    <row r="370" spans="1:3" x14ac:dyDescent="0.2">
      <c r="A370" s="170">
        <v>368</v>
      </c>
      <c r="B370" s="163" t="s">
        <v>278</v>
      </c>
      <c r="C370" s="169" t="s">
        <v>414</v>
      </c>
    </row>
    <row r="371" spans="1:3" x14ac:dyDescent="0.2">
      <c r="A371" s="170">
        <v>369</v>
      </c>
      <c r="B371" s="163" t="s">
        <v>278</v>
      </c>
      <c r="C371" s="169" t="s">
        <v>414</v>
      </c>
    </row>
    <row r="372" spans="1:3" x14ac:dyDescent="0.2">
      <c r="A372" s="170">
        <v>370</v>
      </c>
      <c r="B372" s="163" t="s">
        <v>278</v>
      </c>
      <c r="C372" s="169" t="s">
        <v>414</v>
      </c>
    </row>
    <row r="373" spans="1:3" x14ac:dyDescent="0.2">
      <c r="A373" s="170">
        <v>371</v>
      </c>
      <c r="B373" s="163" t="s">
        <v>278</v>
      </c>
      <c r="C373" s="169" t="s">
        <v>414</v>
      </c>
    </row>
    <row r="374" spans="1:3" x14ac:dyDescent="0.2">
      <c r="A374" s="170">
        <v>372</v>
      </c>
      <c r="B374" s="163" t="s">
        <v>258</v>
      </c>
      <c r="C374" s="169" t="s">
        <v>413</v>
      </c>
    </row>
    <row r="375" spans="1:3" x14ac:dyDescent="0.2">
      <c r="A375" s="170">
        <v>373</v>
      </c>
      <c r="B375" s="163" t="s">
        <v>206</v>
      </c>
      <c r="C375" s="169" t="s">
        <v>413</v>
      </c>
    </row>
    <row r="376" spans="1:3" x14ac:dyDescent="0.2">
      <c r="A376" s="170">
        <v>374</v>
      </c>
      <c r="B376" s="163" t="s">
        <v>206</v>
      </c>
      <c r="C376" s="169" t="s">
        <v>413</v>
      </c>
    </row>
    <row r="377" spans="1:3" x14ac:dyDescent="0.2">
      <c r="A377" s="170">
        <v>375</v>
      </c>
      <c r="B377" s="163" t="s">
        <v>206</v>
      </c>
      <c r="C377" s="169" t="s">
        <v>413</v>
      </c>
    </row>
    <row r="378" spans="1:3" x14ac:dyDescent="0.2">
      <c r="A378" s="170">
        <v>376</v>
      </c>
      <c r="B378" s="163" t="s">
        <v>206</v>
      </c>
      <c r="C378" s="169" t="s">
        <v>413</v>
      </c>
    </row>
    <row r="379" spans="1:3" x14ac:dyDescent="0.2">
      <c r="A379" s="170">
        <v>377</v>
      </c>
      <c r="B379" s="163" t="s">
        <v>206</v>
      </c>
      <c r="C379" s="169" t="s">
        <v>413</v>
      </c>
    </row>
    <row r="380" spans="1:3" x14ac:dyDescent="0.2">
      <c r="A380" s="170">
        <v>378</v>
      </c>
      <c r="B380" s="163" t="s">
        <v>206</v>
      </c>
      <c r="C380" s="169" t="s">
        <v>413</v>
      </c>
    </row>
    <row r="381" spans="1:3" x14ac:dyDescent="0.2">
      <c r="A381" s="170">
        <v>380</v>
      </c>
      <c r="B381" s="163" t="s">
        <v>206</v>
      </c>
      <c r="C381" s="169" t="s">
        <v>413</v>
      </c>
    </row>
    <row r="382" spans="1:3" x14ac:dyDescent="0.2">
      <c r="A382" s="170">
        <v>381</v>
      </c>
      <c r="B382" s="163" t="s">
        <v>206</v>
      </c>
      <c r="C382" s="169" t="s">
        <v>413</v>
      </c>
    </row>
    <row r="383" spans="1:3" x14ac:dyDescent="0.2">
      <c r="A383" s="170">
        <v>382</v>
      </c>
      <c r="B383" s="163" t="s">
        <v>206</v>
      </c>
      <c r="C383" s="169" t="s">
        <v>413</v>
      </c>
    </row>
    <row r="384" spans="1:3" x14ac:dyDescent="0.2">
      <c r="A384" s="170">
        <v>384</v>
      </c>
      <c r="B384" s="163" t="s">
        <v>218</v>
      </c>
      <c r="C384" s="169" t="s">
        <v>413</v>
      </c>
    </row>
    <row r="385" spans="1:3" x14ac:dyDescent="0.2">
      <c r="A385" s="170">
        <v>385</v>
      </c>
      <c r="B385" s="163" t="s">
        <v>206</v>
      </c>
      <c r="C385" s="169" t="s">
        <v>414</v>
      </c>
    </row>
    <row r="386" spans="1:3" x14ac:dyDescent="0.2">
      <c r="A386" s="170">
        <v>386</v>
      </c>
      <c r="B386" s="163" t="s">
        <v>186</v>
      </c>
      <c r="C386" s="169" t="s">
        <v>414</v>
      </c>
    </row>
    <row r="387" spans="1:3" x14ac:dyDescent="0.2">
      <c r="A387" s="170">
        <v>387</v>
      </c>
      <c r="B387" s="163" t="s">
        <v>211</v>
      </c>
      <c r="C387" s="169" t="s">
        <v>414</v>
      </c>
    </row>
    <row r="388" spans="1:3" x14ac:dyDescent="0.2">
      <c r="A388" s="170">
        <v>388</v>
      </c>
      <c r="B388" s="163" t="s">
        <v>206</v>
      </c>
      <c r="C388" s="169" t="s">
        <v>414</v>
      </c>
    </row>
    <row r="389" spans="1:3" x14ac:dyDescent="0.2">
      <c r="A389" s="170">
        <v>389</v>
      </c>
      <c r="B389" s="163" t="s">
        <v>197</v>
      </c>
      <c r="C389" s="169" t="s">
        <v>414</v>
      </c>
    </row>
    <row r="390" spans="1:3" x14ac:dyDescent="0.2">
      <c r="A390" s="170">
        <v>390</v>
      </c>
      <c r="B390" s="163" t="s">
        <v>206</v>
      </c>
      <c r="C390" s="169" t="s">
        <v>413</v>
      </c>
    </row>
    <row r="391" spans="1:3" x14ac:dyDescent="0.2">
      <c r="A391" s="170">
        <v>391</v>
      </c>
      <c r="B391" s="163" t="s">
        <v>279</v>
      </c>
      <c r="C391" s="169" t="s">
        <v>414</v>
      </c>
    </row>
    <row r="392" spans="1:3" x14ac:dyDescent="0.2">
      <c r="A392" s="170">
        <v>392</v>
      </c>
      <c r="B392" s="163" t="s">
        <v>280</v>
      </c>
      <c r="C392" s="169" t="s">
        <v>413</v>
      </c>
    </row>
    <row r="393" spans="1:3" x14ac:dyDescent="0.2">
      <c r="A393" s="170">
        <v>393</v>
      </c>
      <c r="B393" s="163" t="s">
        <v>281</v>
      </c>
      <c r="C393" s="169" t="s">
        <v>413</v>
      </c>
    </row>
    <row r="394" spans="1:3" x14ac:dyDescent="0.2">
      <c r="A394" s="170">
        <v>394</v>
      </c>
      <c r="B394" s="163" t="s">
        <v>237</v>
      </c>
      <c r="C394" s="169" t="s">
        <v>413</v>
      </c>
    </row>
    <row r="395" spans="1:3" x14ac:dyDescent="0.2">
      <c r="A395" s="170">
        <v>395</v>
      </c>
      <c r="B395" s="163" t="s">
        <v>282</v>
      </c>
      <c r="C395" s="169" t="s">
        <v>413</v>
      </c>
    </row>
    <row r="396" spans="1:3" x14ac:dyDescent="0.2">
      <c r="A396" s="170">
        <v>396</v>
      </c>
      <c r="B396" s="163" t="s">
        <v>216</v>
      </c>
      <c r="C396" s="169" t="s">
        <v>413</v>
      </c>
    </row>
    <row r="397" spans="1:3" x14ac:dyDescent="0.2">
      <c r="A397" s="170">
        <v>397</v>
      </c>
      <c r="B397" s="163" t="s">
        <v>283</v>
      </c>
      <c r="C397" s="169" t="s">
        <v>413</v>
      </c>
    </row>
    <row r="398" spans="1:3" x14ac:dyDescent="0.2">
      <c r="A398" s="170">
        <v>398</v>
      </c>
      <c r="B398" s="163" t="s">
        <v>284</v>
      </c>
      <c r="C398" s="169" t="s">
        <v>413</v>
      </c>
    </row>
    <row r="399" spans="1:3" x14ac:dyDescent="0.2">
      <c r="A399" s="170">
        <v>399</v>
      </c>
      <c r="B399" s="163" t="s">
        <v>285</v>
      </c>
      <c r="C399" s="169" t="s">
        <v>414</v>
      </c>
    </row>
    <row r="400" spans="1:3" x14ac:dyDescent="0.2">
      <c r="A400" s="170">
        <v>400</v>
      </c>
      <c r="B400" s="163" t="s">
        <v>236</v>
      </c>
      <c r="C400" s="169" t="s">
        <v>413</v>
      </c>
    </row>
    <row r="401" spans="1:3" x14ac:dyDescent="0.2">
      <c r="A401" s="170">
        <v>401</v>
      </c>
      <c r="B401" s="163" t="s">
        <v>286</v>
      </c>
      <c r="C401" s="169" t="s">
        <v>414</v>
      </c>
    </row>
    <row r="402" spans="1:3" x14ac:dyDescent="0.2">
      <c r="A402" s="170">
        <v>403</v>
      </c>
      <c r="B402" s="163" t="s">
        <v>192</v>
      </c>
      <c r="C402" s="169" t="s">
        <v>413</v>
      </c>
    </row>
    <row r="403" spans="1:3" x14ac:dyDescent="0.2">
      <c r="A403" s="170">
        <v>404</v>
      </c>
      <c r="B403" s="163" t="s">
        <v>287</v>
      </c>
      <c r="C403" s="169" t="s">
        <v>413</v>
      </c>
    </row>
    <row r="404" spans="1:3" x14ac:dyDescent="0.2">
      <c r="A404" s="170">
        <v>405</v>
      </c>
      <c r="B404" s="163" t="s">
        <v>288</v>
      </c>
      <c r="C404" s="169" t="s">
        <v>414</v>
      </c>
    </row>
    <row r="405" spans="1:3" x14ac:dyDescent="0.2">
      <c r="A405" s="170">
        <v>406</v>
      </c>
      <c r="B405" s="163" t="s">
        <v>289</v>
      </c>
      <c r="C405" s="169" t="s">
        <v>414</v>
      </c>
    </row>
    <row r="406" spans="1:3" x14ac:dyDescent="0.2">
      <c r="A406" s="170">
        <v>407</v>
      </c>
      <c r="B406" s="163" t="s">
        <v>290</v>
      </c>
      <c r="C406" s="169" t="s">
        <v>414</v>
      </c>
    </row>
    <row r="407" spans="1:3" x14ac:dyDescent="0.2">
      <c r="A407" s="170">
        <v>408</v>
      </c>
      <c r="B407" s="163" t="s">
        <v>291</v>
      </c>
      <c r="C407" s="169" t="s">
        <v>414</v>
      </c>
    </row>
    <row r="408" spans="1:3" x14ac:dyDescent="0.2">
      <c r="A408" s="170">
        <v>409</v>
      </c>
      <c r="B408" s="163" t="s">
        <v>292</v>
      </c>
      <c r="C408" s="169" t="s">
        <v>414</v>
      </c>
    </row>
    <row r="409" spans="1:3" x14ac:dyDescent="0.2">
      <c r="A409" s="170">
        <v>410</v>
      </c>
      <c r="B409" s="163" t="s">
        <v>293</v>
      </c>
      <c r="C409" s="169" t="s">
        <v>414</v>
      </c>
    </row>
    <row r="410" spans="1:3" x14ac:dyDescent="0.2">
      <c r="A410" s="170">
        <v>411</v>
      </c>
      <c r="B410" s="163" t="s">
        <v>294</v>
      </c>
      <c r="C410" s="169" t="s">
        <v>414</v>
      </c>
    </row>
    <row r="411" spans="1:3" x14ac:dyDescent="0.2">
      <c r="A411" s="170">
        <v>412</v>
      </c>
      <c r="B411" s="163" t="s">
        <v>295</v>
      </c>
      <c r="C411" s="169" t="s">
        <v>414</v>
      </c>
    </row>
    <row r="412" spans="1:3" x14ac:dyDescent="0.2">
      <c r="A412" s="170">
        <v>413</v>
      </c>
      <c r="B412" s="163" t="s">
        <v>296</v>
      </c>
      <c r="C412" s="169" t="s">
        <v>414</v>
      </c>
    </row>
    <row r="413" spans="1:3" x14ac:dyDescent="0.2">
      <c r="A413" s="170">
        <v>414</v>
      </c>
      <c r="B413" s="163" t="s">
        <v>297</v>
      </c>
      <c r="C413" s="169" t="s">
        <v>414</v>
      </c>
    </row>
    <row r="414" spans="1:3" x14ac:dyDescent="0.2">
      <c r="A414" s="170">
        <v>415</v>
      </c>
      <c r="B414" s="163" t="s">
        <v>298</v>
      </c>
      <c r="C414" s="169" t="s">
        <v>414</v>
      </c>
    </row>
    <row r="415" spans="1:3" x14ac:dyDescent="0.2">
      <c r="A415" s="170">
        <v>416</v>
      </c>
      <c r="B415" s="163" t="s">
        <v>299</v>
      </c>
      <c r="C415" s="169" t="s">
        <v>414</v>
      </c>
    </row>
    <row r="416" spans="1:3" x14ac:dyDescent="0.2">
      <c r="A416" s="170">
        <v>417</v>
      </c>
      <c r="B416" s="163" t="s">
        <v>300</v>
      </c>
      <c r="C416" s="169" t="s">
        <v>414</v>
      </c>
    </row>
    <row r="417" spans="1:3" x14ac:dyDescent="0.2">
      <c r="A417" s="170">
        <v>418</v>
      </c>
      <c r="B417" s="163" t="s">
        <v>301</v>
      </c>
      <c r="C417" s="169" t="s">
        <v>414</v>
      </c>
    </row>
    <row r="418" spans="1:3" x14ac:dyDescent="0.2">
      <c r="A418" s="170">
        <v>419</v>
      </c>
      <c r="B418" s="163" t="s">
        <v>302</v>
      </c>
      <c r="C418" s="169" t="s">
        <v>414</v>
      </c>
    </row>
    <row r="419" spans="1:3" x14ac:dyDescent="0.2">
      <c r="A419" s="170">
        <v>420</v>
      </c>
      <c r="B419" s="163" t="s">
        <v>303</v>
      </c>
      <c r="C419" s="169" t="s">
        <v>414</v>
      </c>
    </row>
    <row r="420" spans="1:3" x14ac:dyDescent="0.2">
      <c r="A420" s="170">
        <v>421</v>
      </c>
      <c r="B420" s="163" t="s">
        <v>304</v>
      </c>
      <c r="C420" s="169" t="s">
        <v>414</v>
      </c>
    </row>
    <row r="421" spans="1:3" x14ac:dyDescent="0.2">
      <c r="A421" s="170">
        <v>422</v>
      </c>
      <c r="B421" s="163" t="s">
        <v>305</v>
      </c>
      <c r="C421" s="169" t="s">
        <v>414</v>
      </c>
    </row>
    <row r="422" spans="1:3" x14ac:dyDescent="0.2">
      <c r="A422" s="170">
        <v>423</v>
      </c>
      <c r="B422" s="163" t="s">
        <v>306</v>
      </c>
      <c r="C422" s="169" t="s">
        <v>414</v>
      </c>
    </row>
    <row r="423" spans="1:3" x14ac:dyDescent="0.2">
      <c r="A423" s="170">
        <v>424</v>
      </c>
      <c r="B423" s="163" t="s">
        <v>307</v>
      </c>
      <c r="C423" s="169" t="s">
        <v>414</v>
      </c>
    </row>
    <row r="424" spans="1:3" x14ac:dyDescent="0.2">
      <c r="A424" s="170">
        <v>425</v>
      </c>
      <c r="B424" s="163" t="s">
        <v>308</v>
      </c>
      <c r="C424" s="169" t="s">
        <v>413</v>
      </c>
    </row>
    <row r="425" spans="1:3" x14ac:dyDescent="0.2">
      <c r="A425" s="170">
        <v>426</v>
      </c>
      <c r="B425" s="163" t="s">
        <v>218</v>
      </c>
      <c r="C425" s="169" t="s">
        <v>413</v>
      </c>
    </row>
    <row r="426" spans="1:3" x14ac:dyDescent="0.2">
      <c r="A426" s="170">
        <v>427</v>
      </c>
      <c r="B426" s="163" t="s">
        <v>309</v>
      </c>
      <c r="C426" s="169" t="s">
        <v>413</v>
      </c>
    </row>
    <row r="427" spans="1:3" x14ac:dyDescent="0.2">
      <c r="A427" s="170">
        <v>428</v>
      </c>
      <c r="B427" s="163" t="s">
        <v>310</v>
      </c>
      <c r="C427" s="169" t="s">
        <v>409</v>
      </c>
    </row>
    <row r="428" spans="1:3" x14ac:dyDescent="0.2">
      <c r="A428" s="170">
        <v>429</v>
      </c>
      <c r="B428" s="163" t="s">
        <v>311</v>
      </c>
      <c r="C428" s="169" t="s">
        <v>409</v>
      </c>
    </row>
    <row r="429" spans="1:3" x14ac:dyDescent="0.2">
      <c r="A429" s="170">
        <v>430</v>
      </c>
      <c r="B429" s="163" t="s">
        <v>312</v>
      </c>
      <c r="C429" s="169" t="s">
        <v>409</v>
      </c>
    </row>
    <row r="430" spans="1:3" x14ac:dyDescent="0.2">
      <c r="A430" s="170">
        <v>431</v>
      </c>
      <c r="B430" s="163" t="s">
        <v>313</v>
      </c>
      <c r="C430" s="169" t="s">
        <v>409</v>
      </c>
    </row>
    <row r="431" spans="1:3" x14ac:dyDescent="0.2">
      <c r="A431" s="170">
        <v>432</v>
      </c>
      <c r="B431" s="163" t="s">
        <v>218</v>
      </c>
      <c r="C431" s="169" t="s">
        <v>413</v>
      </c>
    </row>
    <row r="432" spans="1:3" x14ac:dyDescent="0.2">
      <c r="A432" s="170">
        <v>434</v>
      </c>
      <c r="B432" s="163" t="s">
        <v>314</v>
      </c>
      <c r="C432" s="169" t="s">
        <v>414</v>
      </c>
    </row>
    <row r="433" spans="1:3" x14ac:dyDescent="0.2">
      <c r="A433" s="170">
        <v>435</v>
      </c>
      <c r="B433" s="163" t="s">
        <v>315</v>
      </c>
      <c r="C433" s="169" t="s">
        <v>413</v>
      </c>
    </row>
    <row r="434" spans="1:3" x14ac:dyDescent="0.2">
      <c r="A434" s="170">
        <v>436</v>
      </c>
      <c r="B434" s="163" t="s">
        <v>316</v>
      </c>
      <c r="C434" s="169" t="s">
        <v>413</v>
      </c>
    </row>
    <row r="435" spans="1:3" x14ac:dyDescent="0.2">
      <c r="A435" s="170">
        <v>437</v>
      </c>
      <c r="B435" s="163" t="s">
        <v>317</v>
      </c>
      <c r="C435" s="169" t="s">
        <v>413</v>
      </c>
    </row>
    <row r="436" spans="1:3" x14ac:dyDescent="0.2">
      <c r="A436" s="170">
        <v>439</v>
      </c>
      <c r="B436" s="163" t="s">
        <v>318</v>
      </c>
      <c r="C436" s="169" t="s">
        <v>413</v>
      </c>
    </row>
    <row r="437" spans="1:3" x14ac:dyDescent="0.2">
      <c r="A437" s="170">
        <v>440</v>
      </c>
      <c r="B437" s="163" t="s">
        <v>319</v>
      </c>
      <c r="C437" s="169" t="s">
        <v>413</v>
      </c>
    </row>
    <row r="438" spans="1:3" x14ac:dyDescent="0.2">
      <c r="A438" s="170">
        <v>441</v>
      </c>
      <c r="B438" s="163" t="s">
        <v>222</v>
      </c>
      <c r="C438" s="169" t="s">
        <v>413</v>
      </c>
    </row>
    <row r="439" spans="1:3" x14ac:dyDescent="0.2">
      <c r="A439" s="170">
        <v>442</v>
      </c>
      <c r="B439" s="163" t="s">
        <v>218</v>
      </c>
      <c r="C439" s="169" t="s">
        <v>414</v>
      </c>
    </row>
    <row r="440" spans="1:3" x14ac:dyDescent="0.2">
      <c r="A440" s="170">
        <v>443</v>
      </c>
      <c r="B440" s="163" t="s">
        <v>258</v>
      </c>
      <c r="C440" s="169" t="s">
        <v>413</v>
      </c>
    </row>
    <row r="441" spans="1:3" x14ac:dyDescent="0.2">
      <c r="A441" s="170">
        <v>444</v>
      </c>
      <c r="B441" s="163" t="s">
        <v>261</v>
      </c>
      <c r="C441" s="169" t="s">
        <v>413</v>
      </c>
    </row>
    <row r="442" spans="1:3" x14ac:dyDescent="0.2">
      <c r="A442" s="170">
        <v>444</v>
      </c>
      <c r="B442" s="163" t="s">
        <v>261</v>
      </c>
      <c r="C442" s="169" t="s">
        <v>414</v>
      </c>
    </row>
    <row r="443" spans="1:3" x14ac:dyDescent="0.2">
      <c r="A443" s="170">
        <v>445</v>
      </c>
      <c r="B443" s="163" t="s">
        <v>320</v>
      </c>
      <c r="C443" s="169" t="s">
        <v>413</v>
      </c>
    </row>
    <row r="444" spans="1:3" x14ac:dyDescent="0.2">
      <c r="A444" s="170">
        <v>446</v>
      </c>
      <c r="B444" s="163" t="s">
        <v>320</v>
      </c>
      <c r="C444" s="169" t="s">
        <v>413</v>
      </c>
    </row>
    <row r="445" spans="1:3" x14ac:dyDescent="0.2">
      <c r="A445" s="170">
        <v>447</v>
      </c>
      <c r="B445" s="163" t="s">
        <v>232</v>
      </c>
      <c r="C445" s="169" t="s">
        <v>413</v>
      </c>
    </row>
    <row r="446" spans="1:3" x14ac:dyDescent="0.2">
      <c r="A446" s="170">
        <v>448</v>
      </c>
      <c r="B446" s="163" t="s">
        <v>232</v>
      </c>
      <c r="C446" s="169" t="s">
        <v>413</v>
      </c>
    </row>
    <row r="447" spans="1:3" x14ac:dyDescent="0.2">
      <c r="A447" s="170">
        <v>449</v>
      </c>
      <c r="B447" s="163" t="s">
        <v>232</v>
      </c>
      <c r="C447" s="169" t="s">
        <v>413</v>
      </c>
    </row>
    <row r="448" spans="1:3" x14ac:dyDescent="0.2">
      <c r="A448" s="170">
        <v>450</v>
      </c>
      <c r="B448" s="163" t="s">
        <v>232</v>
      </c>
      <c r="C448" s="169" t="s">
        <v>413</v>
      </c>
    </row>
    <row r="449" spans="1:3" x14ac:dyDescent="0.2">
      <c r="A449" s="170">
        <v>451</v>
      </c>
      <c r="B449" s="163" t="s">
        <v>232</v>
      </c>
      <c r="C449" s="169" t="s">
        <v>413</v>
      </c>
    </row>
    <row r="450" spans="1:3" x14ac:dyDescent="0.2">
      <c r="A450" s="170">
        <v>452</v>
      </c>
      <c r="B450" s="163" t="s">
        <v>232</v>
      </c>
      <c r="C450" s="169" t="s">
        <v>413</v>
      </c>
    </row>
    <row r="451" spans="1:3" x14ac:dyDescent="0.2">
      <c r="A451" s="170">
        <v>453</v>
      </c>
      <c r="B451" s="163" t="s">
        <v>232</v>
      </c>
      <c r="C451" s="169" t="s">
        <v>413</v>
      </c>
    </row>
    <row r="452" spans="1:3" x14ac:dyDescent="0.2">
      <c r="A452" s="170">
        <v>454</v>
      </c>
      <c r="B452" s="163" t="s">
        <v>232</v>
      </c>
      <c r="C452" s="169" t="s">
        <v>413</v>
      </c>
    </row>
    <row r="453" spans="1:3" x14ac:dyDescent="0.2">
      <c r="A453" s="170">
        <v>455</v>
      </c>
      <c r="B453" s="163" t="s">
        <v>232</v>
      </c>
      <c r="C453" s="169" t="s">
        <v>413</v>
      </c>
    </row>
    <row r="454" spans="1:3" x14ac:dyDescent="0.2">
      <c r="A454" s="170">
        <v>456</v>
      </c>
      <c r="B454" s="163" t="s">
        <v>232</v>
      </c>
      <c r="C454" s="169" t="s">
        <v>413</v>
      </c>
    </row>
    <row r="455" spans="1:3" x14ac:dyDescent="0.2">
      <c r="A455" s="170">
        <v>459</v>
      </c>
      <c r="B455" s="163" t="s">
        <v>232</v>
      </c>
      <c r="C455" s="169" t="s">
        <v>413</v>
      </c>
    </row>
    <row r="456" spans="1:3" x14ac:dyDescent="0.2">
      <c r="A456" s="170">
        <v>460</v>
      </c>
      <c r="B456" s="163" t="s">
        <v>321</v>
      </c>
      <c r="C456" s="169" t="s">
        <v>414</v>
      </c>
    </row>
    <row r="457" spans="1:3" x14ac:dyDescent="0.2">
      <c r="A457" s="170">
        <v>461</v>
      </c>
      <c r="B457" s="163" t="s">
        <v>321</v>
      </c>
      <c r="C457" s="169" t="s">
        <v>414</v>
      </c>
    </row>
    <row r="458" spans="1:3" x14ac:dyDescent="0.2">
      <c r="A458" s="170">
        <v>462</v>
      </c>
      <c r="B458" s="163" t="s">
        <v>322</v>
      </c>
      <c r="C458" s="169" t="s">
        <v>414</v>
      </c>
    </row>
    <row r="459" spans="1:3" x14ac:dyDescent="0.2">
      <c r="A459" s="170">
        <v>463</v>
      </c>
      <c r="B459" s="163" t="s">
        <v>323</v>
      </c>
      <c r="C459" s="169" t="s">
        <v>414</v>
      </c>
    </row>
    <row r="460" spans="1:3" x14ac:dyDescent="0.2">
      <c r="A460" s="170">
        <v>464</v>
      </c>
      <c r="B460" s="163" t="s">
        <v>324</v>
      </c>
      <c r="C460" s="169" t="s">
        <v>413</v>
      </c>
    </row>
    <row r="461" spans="1:3" x14ac:dyDescent="0.2">
      <c r="A461" s="170">
        <v>465</v>
      </c>
      <c r="B461" s="163" t="s">
        <v>325</v>
      </c>
      <c r="C461" s="169" t="s">
        <v>413</v>
      </c>
    </row>
    <row r="462" spans="1:3" x14ac:dyDescent="0.2">
      <c r="A462" s="170">
        <v>466</v>
      </c>
      <c r="B462" s="163" t="s">
        <v>326</v>
      </c>
      <c r="C462" s="169" t="s">
        <v>413</v>
      </c>
    </row>
    <row r="463" spans="1:3" x14ac:dyDescent="0.2">
      <c r="A463" s="170">
        <v>467</v>
      </c>
      <c r="B463" s="163" t="s">
        <v>326</v>
      </c>
      <c r="C463" s="169" t="s">
        <v>413</v>
      </c>
    </row>
    <row r="464" spans="1:3" x14ac:dyDescent="0.2">
      <c r="A464" s="170">
        <v>468</v>
      </c>
      <c r="B464" s="163" t="s">
        <v>326</v>
      </c>
      <c r="C464" s="169" t="s">
        <v>413</v>
      </c>
    </row>
    <row r="465" spans="1:3" x14ac:dyDescent="0.2">
      <c r="A465" s="170">
        <v>469</v>
      </c>
      <c r="B465" s="163" t="s">
        <v>326</v>
      </c>
      <c r="C465" s="169" t="s">
        <v>413</v>
      </c>
    </row>
    <row r="466" spans="1:3" x14ac:dyDescent="0.2">
      <c r="A466" s="170">
        <v>470</v>
      </c>
      <c r="B466" s="163" t="s">
        <v>326</v>
      </c>
      <c r="C466" s="169" t="s">
        <v>413</v>
      </c>
    </row>
    <row r="467" spans="1:3" x14ac:dyDescent="0.2">
      <c r="A467" s="170">
        <v>473</v>
      </c>
      <c r="B467" s="163" t="s">
        <v>327</v>
      </c>
      <c r="C467" s="169" t="s">
        <v>413</v>
      </c>
    </row>
    <row r="468" spans="1:3" x14ac:dyDescent="0.2">
      <c r="A468" s="170">
        <v>474</v>
      </c>
      <c r="B468" s="163" t="s">
        <v>328</v>
      </c>
      <c r="C468" s="169" t="s">
        <v>414</v>
      </c>
    </row>
    <row r="469" spans="1:3" x14ac:dyDescent="0.2">
      <c r="A469" s="170">
        <v>475</v>
      </c>
      <c r="B469" s="163" t="s">
        <v>329</v>
      </c>
      <c r="C469" s="169" t="s">
        <v>413</v>
      </c>
    </row>
    <row r="470" spans="1:3" x14ac:dyDescent="0.2">
      <c r="A470" s="170">
        <v>476</v>
      </c>
      <c r="B470" s="163" t="s">
        <v>330</v>
      </c>
      <c r="C470" s="169" t="s">
        <v>414</v>
      </c>
    </row>
    <row r="471" spans="1:3" x14ac:dyDescent="0.2">
      <c r="A471" s="170">
        <v>477</v>
      </c>
      <c r="B471" s="163" t="s">
        <v>330</v>
      </c>
      <c r="C471" s="169" t="s">
        <v>414</v>
      </c>
    </row>
    <row r="472" spans="1:3" x14ac:dyDescent="0.2">
      <c r="A472" s="170">
        <v>478</v>
      </c>
      <c r="B472" s="163" t="s">
        <v>261</v>
      </c>
      <c r="C472" s="169" t="s">
        <v>413</v>
      </c>
    </row>
    <row r="473" spans="1:3" x14ac:dyDescent="0.2">
      <c r="A473" s="170">
        <v>479</v>
      </c>
      <c r="B473" s="163" t="s">
        <v>318</v>
      </c>
      <c r="C473" s="169" t="s">
        <v>413</v>
      </c>
    </row>
    <row r="474" spans="1:3" x14ac:dyDescent="0.2">
      <c r="A474" s="170">
        <v>480</v>
      </c>
      <c r="B474" s="163" t="s">
        <v>318</v>
      </c>
      <c r="C474" s="169" t="s">
        <v>413</v>
      </c>
    </row>
    <row r="475" spans="1:3" x14ac:dyDescent="0.2">
      <c r="A475" s="170">
        <v>481</v>
      </c>
      <c r="B475" s="163" t="s">
        <v>318</v>
      </c>
      <c r="C475" s="169" t="s">
        <v>413</v>
      </c>
    </row>
    <row r="476" spans="1:3" x14ac:dyDescent="0.2">
      <c r="A476" s="170">
        <v>482</v>
      </c>
      <c r="B476" s="163" t="s">
        <v>331</v>
      </c>
      <c r="C476" s="169" t="s">
        <v>410</v>
      </c>
    </row>
    <row r="477" spans="1:3" x14ac:dyDescent="0.2">
      <c r="A477" s="170">
        <v>483</v>
      </c>
      <c r="B477" s="163" t="s">
        <v>332</v>
      </c>
      <c r="C477" s="169" t="s">
        <v>410</v>
      </c>
    </row>
    <row r="478" spans="1:3" x14ac:dyDescent="0.2">
      <c r="A478" s="170">
        <v>484</v>
      </c>
      <c r="B478" s="163" t="s">
        <v>333</v>
      </c>
      <c r="C478" s="169" t="s">
        <v>410</v>
      </c>
    </row>
    <row r="479" spans="1:3" x14ac:dyDescent="0.2">
      <c r="A479" s="170">
        <v>485</v>
      </c>
      <c r="B479" s="163" t="s">
        <v>334</v>
      </c>
      <c r="C479" s="169" t="s">
        <v>410</v>
      </c>
    </row>
    <row r="480" spans="1:3" x14ac:dyDescent="0.2">
      <c r="A480" s="170">
        <v>486</v>
      </c>
      <c r="B480" s="163" t="s">
        <v>335</v>
      </c>
      <c r="C480" s="169" t="s">
        <v>410</v>
      </c>
    </row>
    <row r="481" spans="1:3" x14ac:dyDescent="0.2">
      <c r="A481" s="170">
        <v>487</v>
      </c>
      <c r="B481" s="163" t="s">
        <v>336</v>
      </c>
      <c r="C481" s="169" t="s">
        <v>410</v>
      </c>
    </row>
    <row r="482" spans="1:3" x14ac:dyDescent="0.2">
      <c r="A482" s="170">
        <v>488</v>
      </c>
      <c r="B482" s="163" t="s">
        <v>337</v>
      </c>
      <c r="C482" s="169" t="s">
        <v>410</v>
      </c>
    </row>
    <row r="483" spans="1:3" x14ac:dyDescent="0.2">
      <c r="A483" s="170">
        <v>489</v>
      </c>
      <c r="B483" s="163" t="s">
        <v>338</v>
      </c>
      <c r="C483" s="169" t="s">
        <v>410</v>
      </c>
    </row>
    <row r="484" spans="1:3" x14ac:dyDescent="0.2">
      <c r="A484" s="170">
        <v>490</v>
      </c>
      <c r="B484" s="163" t="s">
        <v>339</v>
      </c>
      <c r="C484" s="169" t="s">
        <v>410</v>
      </c>
    </row>
    <row r="485" spans="1:3" x14ac:dyDescent="0.2">
      <c r="A485" s="170">
        <v>491</v>
      </c>
      <c r="B485" s="163" t="s">
        <v>340</v>
      </c>
      <c r="C485" s="169" t="s">
        <v>410</v>
      </c>
    </row>
    <row r="486" spans="1:3" x14ac:dyDescent="0.2">
      <c r="A486" s="170">
        <v>492</v>
      </c>
      <c r="B486" s="163" t="s">
        <v>341</v>
      </c>
      <c r="C486" s="169" t="s">
        <v>410</v>
      </c>
    </row>
    <row r="487" spans="1:3" x14ac:dyDescent="0.2">
      <c r="A487" s="170">
        <v>493</v>
      </c>
      <c r="B487" s="163" t="s">
        <v>342</v>
      </c>
      <c r="C487" s="169" t="s">
        <v>410</v>
      </c>
    </row>
    <row r="488" spans="1:3" x14ac:dyDescent="0.2">
      <c r="A488" s="170">
        <v>494</v>
      </c>
      <c r="B488" s="163" t="s">
        <v>343</v>
      </c>
      <c r="C488" s="169" t="s">
        <v>410</v>
      </c>
    </row>
    <row r="489" spans="1:3" x14ac:dyDescent="0.2">
      <c r="A489" s="170">
        <v>495</v>
      </c>
      <c r="B489" s="163" t="s">
        <v>344</v>
      </c>
      <c r="C489" s="169" t="s">
        <v>410</v>
      </c>
    </row>
    <row r="490" spans="1:3" x14ac:dyDescent="0.2">
      <c r="A490" s="170">
        <v>496</v>
      </c>
      <c r="B490" s="163" t="s">
        <v>345</v>
      </c>
      <c r="C490" s="169" t="s">
        <v>410</v>
      </c>
    </row>
    <row r="491" spans="1:3" x14ac:dyDescent="0.2">
      <c r="A491" s="170">
        <v>497</v>
      </c>
      <c r="B491" s="163" t="s">
        <v>346</v>
      </c>
      <c r="C491" s="169" t="s">
        <v>410</v>
      </c>
    </row>
    <row r="492" spans="1:3" x14ac:dyDescent="0.2">
      <c r="A492" s="170">
        <v>498</v>
      </c>
      <c r="B492" s="163" t="s">
        <v>347</v>
      </c>
      <c r="C492" s="169" t="s">
        <v>410</v>
      </c>
    </row>
    <row r="493" spans="1:3" x14ac:dyDescent="0.2">
      <c r="A493" s="170">
        <v>701</v>
      </c>
      <c r="B493" s="163" t="s">
        <v>348</v>
      </c>
      <c r="C493" s="169" t="s">
        <v>414</v>
      </c>
    </row>
    <row r="494" spans="1:3" x14ac:dyDescent="0.2">
      <c r="A494" s="170">
        <v>702</v>
      </c>
      <c r="B494" s="163" t="s">
        <v>348</v>
      </c>
      <c r="C494" s="169" t="s">
        <v>414</v>
      </c>
    </row>
    <row r="495" spans="1:3" x14ac:dyDescent="0.2">
      <c r="A495" s="170">
        <v>703</v>
      </c>
      <c r="B495" s="163" t="s">
        <v>284</v>
      </c>
      <c r="C495" s="169" t="s">
        <v>414</v>
      </c>
    </row>
    <row r="496" spans="1:3" x14ac:dyDescent="0.2">
      <c r="A496" s="170">
        <v>704</v>
      </c>
      <c r="B496" s="163" t="s">
        <v>284</v>
      </c>
      <c r="C496" s="169" t="s">
        <v>414</v>
      </c>
    </row>
    <row r="497" spans="1:3" x14ac:dyDescent="0.2">
      <c r="A497" s="170">
        <v>705</v>
      </c>
      <c r="B497" s="163" t="s">
        <v>284</v>
      </c>
      <c r="C497" s="169" t="s">
        <v>414</v>
      </c>
    </row>
    <row r="498" spans="1:3" x14ac:dyDescent="0.2">
      <c r="A498" s="170">
        <v>706</v>
      </c>
      <c r="B498" s="163" t="s">
        <v>284</v>
      </c>
      <c r="C498" s="169" t="s">
        <v>414</v>
      </c>
    </row>
    <row r="499" spans="1:3" x14ac:dyDescent="0.2">
      <c r="A499" s="170">
        <v>707</v>
      </c>
      <c r="B499" s="163" t="s">
        <v>284</v>
      </c>
      <c r="C499" s="169" t="s">
        <v>414</v>
      </c>
    </row>
    <row r="500" spans="1:3" x14ac:dyDescent="0.2">
      <c r="A500" s="170">
        <v>708</v>
      </c>
      <c r="B500" s="163" t="s">
        <v>284</v>
      </c>
      <c r="C500" s="169" t="s">
        <v>414</v>
      </c>
    </row>
    <row r="501" spans="1:3" x14ac:dyDescent="0.2">
      <c r="A501" s="170">
        <v>709</v>
      </c>
      <c r="B501" s="163" t="s">
        <v>284</v>
      </c>
      <c r="C501" s="169" t="s">
        <v>414</v>
      </c>
    </row>
    <row r="502" spans="1:3" x14ac:dyDescent="0.2">
      <c r="A502" s="170">
        <v>710</v>
      </c>
      <c r="B502" s="163" t="s">
        <v>284</v>
      </c>
      <c r="C502" s="169" t="s">
        <v>414</v>
      </c>
    </row>
    <row r="503" spans="1:3" x14ac:dyDescent="0.2">
      <c r="A503" s="170">
        <v>711</v>
      </c>
      <c r="B503" s="163" t="s">
        <v>284</v>
      </c>
      <c r="C503" s="169" t="s">
        <v>414</v>
      </c>
    </row>
    <row r="504" spans="1:3" x14ac:dyDescent="0.2">
      <c r="A504" s="170">
        <v>712</v>
      </c>
      <c r="B504" s="163" t="s">
        <v>349</v>
      </c>
      <c r="C504" s="169" t="s">
        <v>414</v>
      </c>
    </row>
    <row r="505" spans="1:3" x14ac:dyDescent="0.2">
      <c r="A505" s="170">
        <v>713</v>
      </c>
      <c r="B505" s="163" t="s">
        <v>349</v>
      </c>
      <c r="C505" s="169" t="s">
        <v>414</v>
      </c>
    </row>
    <row r="506" spans="1:3" x14ac:dyDescent="0.2">
      <c r="A506" s="170">
        <v>714</v>
      </c>
      <c r="B506" s="163" t="s">
        <v>349</v>
      </c>
      <c r="C506" s="169" t="s">
        <v>414</v>
      </c>
    </row>
    <row r="507" spans="1:3" x14ac:dyDescent="0.2">
      <c r="A507" s="170">
        <v>715</v>
      </c>
      <c r="B507" s="163" t="s">
        <v>349</v>
      </c>
      <c r="C507" s="169" t="s">
        <v>414</v>
      </c>
    </row>
    <row r="508" spans="1:3" x14ac:dyDescent="0.2">
      <c r="A508" s="170">
        <v>716</v>
      </c>
      <c r="B508" s="163" t="s">
        <v>350</v>
      </c>
      <c r="C508" s="169" t="s">
        <v>414</v>
      </c>
    </row>
    <row r="509" spans="1:3" x14ac:dyDescent="0.2">
      <c r="A509" s="170">
        <v>717</v>
      </c>
      <c r="B509" s="163" t="s">
        <v>350</v>
      </c>
      <c r="C509" s="169" t="s">
        <v>414</v>
      </c>
    </row>
    <row r="510" spans="1:3" x14ac:dyDescent="0.2">
      <c r="A510" s="170">
        <v>718</v>
      </c>
      <c r="B510" s="163" t="s">
        <v>351</v>
      </c>
      <c r="C510" s="169" t="s">
        <v>414</v>
      </c>
    </row>
    <row r="511" spans="1:3" x14ac:dyDescent="0.2">
      <c r="A511" s="170">
        <v>719</v>
      </c>
      <c r="B511" s="163" t="s">
        <v>351</v>
      </c>
      <c r="C511" s="169" t="s">
        <v>414</v>
      </c>
    </row>
    <row r="512" spans="1:3" x14ac:dyDescent="0.2">
      <c r="A512" s="170">
        <v>720</v>
      </c>
      <c r="B512" s="163" t="s">
        <v>219</v>
      </c>
      <c r="C512" s="169" t="s">
        <v>413</v>
      </c>
    </row>
    <row r="513" spans="1:3" x14ac:dyDescent="0.2">
      <c r="A513" s="170">
        <v>721</v>
      </c>
      <c r="B513" s="163" t="s">
        <v>352</v>
      </c>
      <c r="C513" s="169" t="s">
        <v>413</v>
      </c>
    </row>
    <row r="514" spans="1:3" x14ac:dyDescent="0.2">
      <c r="A514" s="170">
        <v>722</v>
      </c>
      <c r="B514" s="163" t="s">
        <v>352</v>
      </c>
      <c r="C514" s="169" t="s">
        <v>413</v>
      </c>
    </row>
    <row r="515" spans="1:3" x14ac:dyDescent="0.2">
      <c r="A515" s="170">
        <v>723</v>
      </c>
      <c r="B515" s="163" t="s">
        <v>352</v>
      </c>
      <c r="C515" s="169" t="s">
        <v>413</v>
      </c>
    </row>
    <row r="516" spans="1:3" x14ac:dyDescent="0.2">
      <c r="A516" s="170">
        <v>724</v>
      </c>
      <c r="B516" s="163" t="s">
        <v>352</v>
      </c>
      <c r="C516" s="169" t="s">
        <v>413</v>
      </c>
    </row>
    <row r="517" spans="1:3" x14ac:dyDescent="0.2">
      <c r="A517" s="170">
        <v>725</v>
      </c>
      <c r="B517" s="163" t="s">
        <v>352</v>
      </c>
      <c r="C517" s="169" t="s">
        <v>413</v>
      </c>
    </row>
    <row r="518" spans="1:3" x14ac:dyDescent="0.2">
      <c r="A518" s="170">
        <v>726</v>
      </c>
      <c r="B518" s="163" t="s">
        <v>352</v>
      </c>
      <c r="C518" s="169" t="s">
        <v>413</v>
      </c>
    </row>
    <row r="519" spans="1:3" x14ac:dyDescent="0.2">
      <c r="A519" s="170">
        <v>727</v>
      </c>
      <c r="B519" s="163" t="s">
        <v>352</v>
      </c>
      <c r="C519" s="169" t="s">
        <v>413</v>
      </c>
    </row>
    <row r="520" spans="1:3" x14ac:dyDescent="0.2">
      <c r="A520" s="170">
        <v>728</v>
      </c>
      <c r="B520" s="163" t="s">
        <v>353</v>
      </c>
      <c r="C520" s="169" t="s">
        <v>413</v>
      </c>
    </row>
    <row r="521" spans="1:3" x14ac:dyDescent="0.2">
      <c r="A521" s="170">
        <v>729</v>
      </c>
      <c r="B521" s="163" t="s">
        <v>352</v>
      </c>
      <c r="C521" s="169" t="s">
        <v>413</v>
      </c>
    </row>
    <row r="522" spans="1:3" x14ac:dyDescent="0.2">
      <c r="A522" s="170">
        <v>730</v>
      </c>
      <c r="B522" s="163" t="s">
        <v>353</v>
      </c>
      <c r="C522" s="169" t="s">
        <v>413</v>
      </c>
    </row>
    <row r="523" spans="1:3" x14ac:dyDescent="0.2">
      <c r="A523" s="170">
        <v>731</v>
      </c>
      <c r="B523" s="163" t="s">
        <v>352</v>
      </c>
      <c r="C523" s="169" t="s">
        <v>413</v>
      </c>
    </row>
    <row r="524" spans="1:3" x14ac:dyDescent="0.2">
      <c r="A524" s="170">
        <v>732</v>
      </c>
      <c r="B524" s="163" t="s">
        <v>353</v>
      </c>
      <c r="C524" s="169" t="s">
        <v>413</v>
      </c>
    </row>
    <row r="525" spans="1:3" x14ac:dyDescent="0.2">
      <c r="A525" s="170">
        <v>733</v>
      </c>
      <c r="B525" s="163" t="s">
        <v>352</v>
      </c>
      <c r="C525" s="169" t="s">
        <v>413</v>
      </c>
    </row>
    <row r="526" spans="1:3" x14ac:dyDescent="0.2">
      <c r="A526" s="170">
        <v>734</v>
      </c>
      <c r="B526" s="163" t="s">
        <v>353</v>
      </c>
      <c r="C526" s="169" t="s">
        <v>413</v>
      </c>
    </row>
    <row r="527" spans="1:3" x14ac:dyDescent="0.2">
      <c r="A527" s="170">
        <v>735</v>
      </c>
      <c r="B527" s="163" t="s">
        <v>352</v>
      </c>
      <c r="C527" s="169" t="s">
        <v>413</v>
      </c>
    </row>
    <row r="528" spans="1:3" x14ac:dyDescent="0.2">
      <c r="A528" s="170">
        <v>736</v>
      </c>
      <c r="B528" s="163" t="s">
        <v>353</v>
      </c>
      <c r="C528" s="169" t="s">
        <v>413</v>
      </c>
    </row>
    <row r="529" spans="1:3" x14ac:dyDescent="0.2">
      <c r="A529" s="170">
        <v>737</v>
      </c>
      <c r="B529" s="163" t="s">
        <v>352</v>
      </c>
      <c r="C529" s="169" t="s">
        <v>413</v>
      </c>
    </row>
    <row r="530" spans="1:3" x14ac:dyDescent="0.2">
      <c r="A530" s="170">
        <v>738</v>
      </c>
      <c r="B530" s="163" t="s">
        <v>353</v>
      </c>
      <c r="C530" s="169" t="s">
        <v>413</v>
      </c>
    </row>
    <row r="531" spans="1:3" x14ac:dyDescent="0.2">
      <c r="A531" s="170">
        <v>739</v>
      </c>
      <c r="B531" s="163" t="s">
        <v>352</v>
      </c>
      <c r="C531" s="169" t="s">
        <v>413</v>
      </c>
    </row>
    <row r="532" spans="1:3" x14ac:dyDescent="0.2">
      <c r="A532" s="170">
        <v>740</v>
      </c>
      <c r="B532" s="163" t="s">
        <v>353</v>
      </c>
      <c r="C532" s="169" t="s">
        <v>413</v>
      </c>
    </row>
    <row r="533" spans="1:3" x14ac:dyDescent="0.2">
      <c r="A533" s="170">
        <v>741</v>
      </c>
      <c r="B533" s="163" t="s">
        <v>352</v>
      </c>
      <c r="C533" s="169" t="s">
        <v>413</v>
      </c>
    </row>
    <row r="534" spans="1:3" x14ac:dyDescent="0.2">
      <c r="A534" s="170">
        <v>742</v>
      </c>
      <c r="B534" s="163" t="s">
        <v>353</v>
      </c>
      <c r="C534" s="169" t="s">
        <v>413</v>
      </c>
    </row>
    <row r="535" spans="1:3" x14ac:dyDescent="0.2">
      <c r="A535" s="170">
        <v>743</v>
      </c>
      <c r="B535" s="163" t="s">
        <v>352</v>
      </c>
      <c r="C535" s="169" t="s">
        <v>413</v>
      </c>
    </row>
    <row r="536" spans="1:3" x14ac:dyDescent="0.2">
      <c r="A536" s="170">
        <v>744</v>
      </c>
      <c r="B536" s="163" t="s">
        <v>353</v>
      </c>
      <c r="C536" s="169" t="s">
        <v>413</v>
      </c>
    </row>
    <row r="537" spans="1:3" x14ac:dyDescent="0.2">
      <c r="A537" s="170">
        <v>745</v>
      </c>
      <c r="B537" s="163" t="s">
        <v>352</v>
      </c>
      <c r="C537" s="169" t="s">
        <v>413</v>
      </c>
    </row>
    <row r="538" spans="1:3" x14ac:dyDescent="0.2">
      <c r="A538" s="170">
        <v>746</v>
      </c>
      <c r="B538" s="163" t="s">
        <v>353</v>
      </c>
      <c r="C538" s="169" t="s">
        <v>413</v>
      </c>
    </row>
    <row r="539" spans="1:3" x14ac:dyDescent="0.2">
      <c r="A539" s="170">
        <v>747</v>
      </c>
      <c r="B539" s="163" t="s">
        <v>352</v>
      </c>
      <c r="C539" s="169" t="s">
        <v>413</v>
      </c>
    </row>
    <row r="540" spans="1:3" x14ac:dyDescent="0.2">
      <c r="A540" s="170">
        <v>748</v>
      </c>
      <c r="B540" s="163" t="s">
        <v>352</v>
      </c>
      <c r="C540" s="169" t="s">
        <v>413</v>
      </c>
    </row>
    <row r="541" spans="1:3" x14ac:dyDescent="0.2">
      <c r="A541" s="170">
        <v>749</v>
      </c>
      <c r="B541" s="163" t="s">
        <v>353</v>
      </c>
      <c r="C541" s="169" t="s">
        <v>413</v>
      </c>
    </row>
    <row r="542" spans="1:3" x14ac:dyDescent="0.2">
      <c r="A542" s="170">
        <v>752</v>
      </c>
      <c r="B542" s="163" t="s">
        <v>352</v>
      </c>
      <c r="C542" s="169" t="s">
        <v>413</v>
      </c>
    </row>
    <row r="543" spans="1:3" x14ac:dyDescent="0.2">
      <c r="A543" s="170">
        <v>753</v>
      </c>
      <c r="B543" s="163" t="s">
        <v>354</v>
      </c>
      <c r="C543" s="169" t="s">
        <v>413</v>
      </c>
    </row>
    <row r="544" spans="1:3" x14ac:dyDescent="0.2">
      <c r="A544" s="170">
        <v>754</v>
      </c>
      <c r="B544" s="163" t="s">
        <v>352</v>
      </c>
      <c r="C544" s="169" t="s">
        <v>413</v>
      </c>
    </row>
    <row r="545" spans="1:3" x14ac:dyDescent="0.2">
      <c r="A545" s="170">
        <v>755</v>
      </c>
      <c r="B545" s="163" t="s">
        <v>354</v>
      </c>
      <c r="C545" s="169" t="s">
        <v>413</v>
      </c>
    </row>
    <row r="546" spans="1:3" x14ac:dyDescent="0.2">
      <c r="A546" s="170">
        <v>756</v>
      </c>
      <c r="B546" s="163" t="s">
        <v>352</v>
      </c>
      <c r="C546" s="169" t="s">
        <v>413</v>
      </c>
    </row>
    <row r="547" spans="1:3" x14ac:dyDescent="0.2">
      <c r="A547" s="170">
        <v>757</v>
      </c>
      <c r="B547" s="163" t="s">
        <v>354</v>
      </c>
      <c r="C547" s="169" t="s">
        <v>413</v>
      </c>
    </row>
    <row r="548" spans="1:3" x14ac:dyDescent="0.2">
      <c r="A548" s="170">
        <v>758</v>
      </c>
      <c r="B548" s="163" t="s">
        <v>352</v>
      </c>
      <c r="C548" s="169" t="s">
        <v>413</v>
      </c>
    </row>
    <row r="549" spans="1:3" x14ac:dyDescent="0.2">
      <c r="A549" s="170">
        <v>759</v>
      </c>
      <c r="B549" s="163" t="s">
        <v>354</v>
      </c>
      <c r="C549" s="169" t="s">
        <v>413</v>
      </c>
    </row>
    <row r="550" spans="1:3" x14ac:dyDescent="0.2">
      <c r="A550" s="170">
        <v>760</v>
      </c>
      <c r="B550" s="163" t="s">
        <v>352</v>
      </c>
      <c r="C550" s="169" t="s">
        <v>413</v>
      </c>
    </row>
    <row r="551" spans="1:3" x14ac:dyDescent="0.2">
      <c r="A551" s="170">
        <v>761</v>
      </c>
      <c r="B551" s="163" t="s">
        <v>354</v>
      </c>
      <c r="C551" s="169" t="s">
        <v>413</v>
      </c>
    </row>
    <row r="552" spans="1:3" x14ac:dyDescent="0.2">
      <c r="A552" s="170">
        <v>762</v>
      </c>
      <c r="B552" s="163" t="s">
        <v>352</v>
      </c>
      <c r="C552" s="169" t="s">
        <v>413</v>
      </c>
    </row>
    <row r="553" spans="1:3" x14ac:dyDescent="0.2">
      <c r="A553" s="170">
        <v>763</v>
      </c>
      <c r="B553" s="163" t="s">
        <v>354</v>
      </c>
      <c r="C553" s="169" t="s">
        <v>413</v>
      </c>
    </row>
    <row r="554" spans="1:3" x14ac:dyDescent="0.2">
      <c r="A554" s="170">
        <v>764</v>
      </c>
      <c r="B554" s="163" t="s">
        <v>352</v>
      </c>
      <c r="C554" s="169" t="s">
        <v>413</v>
      </c>
    </row>
    <row r="555" spans="1:3" x14ac:dyDescent="0.2">
      <c r="A555" s="170">
        <v>765</v>
      </c>
      <c r="B555" s="163" t="s">
        <v>354</v>
      </c>
      <c r="C555" s="169" t="s">
        <v>413</v>
      </c>
    </row>
    <row r="556" spans="1:3" x14ac:dyDescent="0.2">
      <c r="A556" s="170">
        <v>766</v>
      </c>
      <c r="B556" s="163" t="s">
        <v>352</v>
      </c>
      <c r="C556" s="169" t="s">
        <v>413</v>
      </c>
    </row>
    <row r="557" spans="1:3" x14ac:dyDescent="0.2">
      <c r="A557" s="170">
        <v>767</v>
      </c>
      <c r="B557" s="163" t="s">
        <v>354</v>
      </c>
      <c r="C557" s="169" t="s">
        <v>413</v>
      </c>
    </row>
    <row r="558" spans="1:3" x14ac:dyDescent="0.2">
      <c r="A558" s="170">
        <v>768</v>
      </c>
      <c r="B558" s="163" t="s">
        <v>352</v>
      </c>
      <c r="C558" s="169" t="s">
        <v>413</v>
      </c>
    </row>
    <row r="559" spans="1:3" x14ac:dyDescent="0.2">
      <c r="A559" s="170">
        <v>769</v>
      </c>
      <c r="B559" s="163" t="s">
        <v>354</v>
      </c>
      <c r="C559" s="169" t="s">
        <v>413</v>
      </c>
    </row>
    <row r="560" spans="1:3" x14ac:dyDescent="0.2">
      <c r="A560" s="170">
        <v>770</v>
      </c>
      <c r="B560" s="163" t="s">
        <v>355</v>
      </c>
      <c r="C560" s="169" t="s">
        <v>413</v>
      </c>
    </row>
    <row r="561" spans="1:3" x14ac:dyDescent="0.2">
      <c r="A561" s="170">
        <v>775</v>
      </c>
      <c r="B561" s="163" t="s">
        <v>356</v>
      </c>
      <c r="C561" s="169" t="s">
        <v>413</v>
      </c>
    </row>
    <row r="562" spans="1:3" x14ac:dyDescent="0.2">
      <c r="A562" s="170">
        <v>776</v>
      </c>
      <c r="B562" s="163" t="s">
        <v>356</v>
      </c>
      <c r="C562" s="169" t="s">
        <v>413</v>
      </c>
    </row>
    <row r="563" spans="1:3" x14ac:dyDescent="0.2">
      <c r="A563" s="170">
        <v>781</v>
      </c>
      <c r="B563" s="163" t="s">
        <v>352</v>
      </c>
      <c r="C563" s="169" t="s">
        <v>414</v>
      </c>
    </row>
    <row r="564" spans="1:3" x14ac:dyDescent="0.2">
      <c r="A564" s="170">
        <v>782</v>
      </c>
      <c r="B564" s="163" t="s">
        <v>352</v>
      </c>
      <c r="C564" s="169" t="s">
        <v>413</v>
      </c>
    </row>
    <row r="565" spans="1:3" x14ac:dyDescent="0.2">
      <c r="A565" s="170">
        <v>783</v>
      </c>
      <c r="B565" s="163" t="s">
        <v>352</v>
      </c>
      <c r="C565" s="169" t="s">
        <v>413</v>
      </c>
    </row>
    <row r="566" spans="1:3" x14ac:dyDescent="0.2">
      <c r="A566" s="170">
        <v>784</v>
      </c>
      <c r="B566" s="163" t="s">
        <v>352</v>
      </c>
      <c r="C566" s="169" t="s">
        <v>413</v>
      </c>
    </row>
    <row r="567" spans="1:3" x14ac:dyDescent="0.2">
      <c r="A567" s="170">
        <v>785</v>
      </c>
      <c r="B567" s="163" t="s">
        <v>352</v>
      </c>
      <c r="C567" s="169" t="s">
        <v>413</v>
      </c>
    </row>
    <row r="568" spans="1:3" x14ac:dyDescent="0.2">
      <c r="A568" s="170">
        <v>786</v>
      </c>
      <c r="B568" s="163" t="s">
        <v>352</v>
      </c>
      <c r="C568" s="169" t="s">
        <v>413</v>
      </c>
    </row>
    <row r="569" spans="1:3" x14ac:dyDescent="0.2">
      <c r="A569" s="170">
        <v>787</v>
      </c>
      <c r="B569" s="163" t="s">
        <v>357</v>
      </c>
      <c r="C569" s="169" t="s">
        <v>413</v>
      </c>
    </row>
    <row r="570" spans="1:3" x14ac:dyDescent="0.2">
      <c r="A570" s="170">
        <v>788</v>
      </c>
      <c r="B570" s="163" t="s">
        <v>358</v>
      </c>
      <c r="C570" s="169" t="s">
        <v>413</v>
      </c>
    </row>
    <row r="571" spans="1:3" x14ac:dyDescent="0.2">
      <c r="A571" s="170">
        <v>789</v>
      </c>
      <c r="B571" s="163" t="s">
        <v>359</v>
      </c>
      <c r="C571" s="169" t="s">
        <v>413</v>
      </c>
    </row>
    <row r="572" spans="1:3" x14ac:dyDescent="0.2">
      <c r="A572" s="170">
        <v>790</v>
      </c>
      <c r="B572" s="163" t="s">
        <v>360</v>
      </c>
      <c r="C572" s="169" t="s">
        <v>413</v>
      </c>
    </row>
    <row r="573" spans="1:3" x14ac:dyDescent="0.2">
      <c r="A573" s="170">
        <v>791</v>
      </c>
      <c r="B573" s="163" t="s">
        <v>361</v>
      </c>
      <c r="C573" s="169" t="s">
        <v>413</v>
      </c>
    </row>
    <row r="574" spans="1:3" x14ac:dyDescent="0.2">
      <c r="A574" s="170">
        <v>792</v>
      </c>
      <c r="B574" s="163" t="s">
        <v>362</v>
      </c>
      <c r="C574" s="169" t="s">
        <v>413</v>
      </c>
    </row>
    <row r="575" spans="1:3" x14ac:dyDescent="0.2">
      <c r="A575" s="170">
        <v>793</v>
      </c>
      <c r="B575" s="163" t="s">
        <v>352</v>
      </c>
      <c r="C575" s="169" t="s">
        <v>413</v>
      </c>
    </row>
    <row r="576" spans="1:3" x14ac:dyDescent="0.2">
      <c r="A576" s="170">
        <v>794</v>
      </c>
      <c r="B576" s="163" t="s">
        <v>353</v>
      </c>
      <c r="C576" s="169" t="s">
        <v>413</v>
      </c>
    </row>
    <row r="577" spans="1:3" x14ac:dyDescent="0.2">
      <c r="A577" s="170">
        <v>801</v>
      </c>
      <c r="B577" s="163" t="s">
        <v>281</v>
      </c>
      <c r="C577" s="169" t="s">
        <v>413</v>
      </c>
    </row>
    <row r="578" spans="1:3" x14ac:dyDescent="0.2">
      <c r="A578" s="170">
        <v>802</v>
      </c>
      <c r="B578" s="163" t="s">
        <v>363</v>
      </c>
      <c r="C578" s="169" t="s">
        <v>413</v>
      </c>
    </row>
    <row r="579" spans="1:3" x14ac:dyDescent="0.2">
      <c r="A579" s="170">
        <v>803</v>
      </c>
      <c r="B579" s="163" t="s">
        <v>364</v>
      </c>
      <c r="C579" s="169" t="s">
        <v>414</v>
      </c>
    </row>
    <row r="580" spans="1:3" x14ac:dyDescent="0.2">
      <c r="A580" s="170">
        <v>804</v>
      </c>
      <c r="B580" s="163" t="s">
        <v>363</v>
      </c>
      <c r="C580" s="169" t="s">
        <v>413</v>
      </c>
    </row>
    <row r="581" spans="1:3" x14ac:dyDescent="0.2">
      <c r="A581" s="170">
        <v>805</v>
      </c>
      <c r="B581" s="163" t="s">
        <v>364</v>
      </c>
      <c r="C581" s="169" t="s">
        <v>414</v>
      </c>
    </row>
    <row r="582" spans="1:3" x14ac:dyDescent="0.2">
      <c r="A582" s="170">
        <v>806</v>
      </c>
      <c r="B582" s="163" t="s">
        <v>363</v>
      </c>
      <c r="C582" s="169" t="s">
        <v>413</v>
      </c>
    </row>
    <row r="583" spans="1:3" x14ac:dyDescent="0.2">
      <c r="A583" s="170">
        <v>807</v>
      </c>
      <c r="B583" s="163" t="s">
        <v>364</v>
      </c>
      <c r="C583" s="169" t="s">
        <v>414</v>
      </c>
    </row>
    <row r="584" spans="1:3" x14ac:dyDescent="0.2">
      <c r="A584" s="170">
        <v>808</v>
      </c>
      <c r="B584" s="163" t="s">
        <v>363</v>
      </c>
      <c r="C584" s="169" t="s">
        <v>413</v>
      </c>
    </row>
    <row r="585" spans="1:3" x14ac:dyDescent="0.2">
      <c r="A585" s="170">
        <v>809</v>
      </c>
      <c r="B585" s="163" t="s">
        <v>364</v>
      </c>
      <c r="C585" s="169" t="s">
        <v>414</v>
      </c>
    </row>
    <row r="586" spans="1:3" x14ac:dyDescent="0.2">
      <c r="A586" s="170">
        <v>810</v>
      </c>
      <c r="B586" s="163" t="s">
        <v>363</v>
      </c>
      <c r="C586" s="169" t="s">
        <v>413</v>
      </c>
    </row>
    <row r="587" spans="1:3" x14ac:dyDescent="0.2">
      <c r="A587" s="170">
        <v>811</v>
      </c>
      <c r="B587" s="163" t="s">
        <v>364</v>
      </c>
      <c r="C587" s="169" t="s">
        <v>414</v>
      </c>
    </row>
    <row r="588" spans="1:3" x14ac:dyDescent="0.2">
      <c r="A588" s="170">
        <v>812</v>
      </c>
      <c r="B588" s="163" t="s">
        <v>363</v>
      </c>
      <c r="C588" s="169" t="s">
        <v>413</v>
      </c>
    </row>
    <row r="589" spans="1:3" x14ac:dyDescent="0.2">
      <c r="A589" s="170">
        <v>813</v>
      </c>
      <c r="B589" s="163" t="s">
        <v>364</v>
      </c>
      <c r="C589" s="169" t="s">
        <v>414</v>
      </c>
    </row>
    <row r="590" spans="1:3" x14ac:dyDescent="0.2">
      <c r="A590" s="170">
        <v>814</v>
      </c>
      <c r="B590" s="163" t="s">
        <v>363</v>
      </c>
      <c r="C590" s="169" t="s">
        <v>413</v>
      </c>
    </row>
    <row r="591" spans="1:3" x14ac:dyDescent="0.2">
      <c r="A591" s="170">
        <v>815</v>
      </c>
      <c r="B591" s="163" t="s">
        <v>364</v>
      </c>
      <c r="C591" s="169" t="s">
        <v>414</v>
      </c>
    </row>
    <row r="592" spans="1:3" x14ac:dyDescent="0.2">
      <c r="A592" s="170">
        <v>816</v>
      </c>
      <c r="B592" s="163" t="s">
        <v>363</v>
      </c>
      <c r="C592" s="169" t="s">
        <v>413</v>
      </c>
    </row>
    <row r="593" spans="1:3" x14ac:dyDescent="0.2">
      <c r="A593" s="170">
        <v>817</v>
      </c>
      <c r="B593" s="163" t="s">
        <v>364</v>
      </c>
      <c r="C593" s="169" t="s">
        <v>414</v>
      </c>
    </row>
    <row r="594" spans="1:3" x14ac:dyDescent="0.2">
      <c r="A594" s="170">
        <v>818</v>
      </c>
      <c r="B594" s="163" t="s">
        <v>363</v>
      </c>
      <c r="C594" s="169" t="s">
        <v>413</v>
      </c>
    </row>
    <row r="595" spans="1:3" x14ac:dyDescent="0.2">
      <c r="A595" s="170">
        <v>819</v>
      </c>
      <c r="B595" s="163" t="s">
        <v>364</v>
      </c>
      <c r="C595" s="169" t="s">
        <v>414</v>
      </c>
    </row>
    <row r="596" spans="1:3" x14ac:dyDescent="0.2">
      <c r="A596" s="170">
        <v>820</v>
      </c>
      <c r="B596" s="163" t="s">
        <v>363</v>
      </c>
      <c r="C596" s="169" t="s">
        <v>413</v>
      </c>
    </row>
    <row r="597" spans="1:3" x14ac:dyDescent="0.2">
      <c r="A597" s="170">
        <v>821</v>
      </c>
      <c r="B597" s="163" t="s">
        <v>364</v>
      </c>
      <c r="C597" s="169" t="s">
        <v>414</v>
      </c>
    </row>
    <row r="598" spans="1:3" x14ac:dyDescent="0.2">
      <c r="A598" s="170">
        <v>822</v>
      </c>
      <c r="B598" s="163" t="s">
        <v>363</v>
      </c>
      <c r="C598" s="169" t="s">
        <v>413</v>
      </c>
    </row>
    <row r="599" spans="1:3" x14ac:dyDescent="0.2">
      <c r="A599" s="170">
        <v>823</v>
      </c>
      <c r="B599" s="163" t="s">
        <v>364</v>
      </c>
      <c r="C599" s="169" t="s">
        <v>414</v>
      </c>
    </row>
    <row r="600" spans="1:3" x14ac:dyDescent="0.2">
      <c r="A600" s="170">
        <v>824</v>
      </c>
      <c r="B600" s="163" t="s">
        <v>363</v>
      </c>
      <c r="C600" s="169" t="s">
        <v>413</v>
      </c>
    </row>
    <row r="601" spans="1:3" x14ac:dyDescent="0.2">
      <c r="A601" s="170">
        <v>825</v>
      </c>
      <c r="B601" s="163" t="s">
        <v>364</v>
      </c>
      <c r="C601" s="169" t="s">
        <v>414</v>
      </c>
    </row>
    <row r="602" spans="1:3" x14ac:dyDescent="0.2">
      <c r="A602" s="170">
        <v>826</v>
      </c>
      <c r="B602" s="163" t="s">
        <v>363</v>
      </c>
      <c r="C602" s="169" t="s">
        <v>413</v>
      </c>
    </row>
    <row r="603" spans="1:3" x14ac:dyDescent="0.2">
      <c r="A603" s="170">
        <v>827</v>
      </c>
      <c r="B603" s="163" t="s">
        <v>364</v>
      </c>
      <c r="C603" s="169" t="s">
        <v>414</v>
      </c>
    </row>
    <row r="604" spans="1:3" x14ac:dyDescent="0.2">
      <c r="A604" s="170">
        <v>828</v>
      </c>
      <c r="B604" s="163" t="s">
        <v>363</v>
      </c>
      <c r="C604" s="169" t="s">
        <v>413</v>
      </c>
    </row>
    <row r="605" spans="1:3" x14ac:dyDescent="0.2">
      <c r="A605" s="170">
        <v>829</v>
      </c>
      <c r="B605" s="163" t="s">
        <v>364</v>
      </c>
      <c r="C605" s="169" t="s">
        <v>414</v>
      </c>
    </row>
    <row r="606" spans="1:3" x14ac:dyDescent="0.2">
      <c r="A606" s="170">
        <v>830</v>
      </c>
      <c r="B606" s="163" t="s">
        <v>363</v>
      </c>
      <c r="C606" s="169" t="s">
        <v>413</v>
      </c>
    </row>
    <row r="607" spans="1:3" x14ac:dyDescent="0.2">
      <c r="A607" s="170">
        <v>831</v>
      </c>
      <c r="B607" s="163" t="s">
        <v>364</v>
      </c>
      <c r="C607" s="169" t="s">
        <v>414</v>
      </c>
    </row>
    <row r="608" spans="1:3" x14ac:dyDescent="0.2">
      <c r="A608" s="170">
        <v>832</v>
      </c>
      <c r="B608" s="163" t="s">
        <v>363</v>
      </c>
      <c r="C608" s="169" t="s">
        <v>413</v>
      </c>
    </row>
    <row r="609" spans="1:3" x14ac:dyDescent="0.2">
      <c r="A609" s="170">
        <v>833</v>
      </c>
      <c r="B609" s="163" t="s">
        <v>364</v>
      </c>
      <c r="C609" s="169" t="s">
        <v>414</v>
      </c>
    </row>
    <row r="610" spans="1:3" x14ac:dyDescent="0.2">
      <c r="A610" s="170">
        <v>834</v>
      </c>
      <c r="B610" s="163" t="s">
        <v>363</v>
      </c>
      <c r="C610" s="169" t="s">
        <v>413</v>
      </c>
    </row>
    <row r="611" spans="1:3" x14ac:dyDescent="0.2">
      <c r="A611" s="170">
        <v>835</v>
      </c>
      <c r="B611" s="163" t="s">
        <v>364</v>
      </c>
      <c r="C611" s="169" t="s">
        <v>414</v>
      </c>
    </row>
    <row r="612" spans="1:3" x14ac:dyDescent="0.2">
      <c r="A612" s="170">
        <v>836</v>
      </c>
      <c r="B612" s="163" t="s">
        <v>363</v>
      </c>
      <c r="C612" s="169" t="s">
        <v>413</v>
      </c>
    </row>
    <row r="613" spans="1:3" x14ac:dyDescent="0.2">
      <c r="A613" s="170">
        <v>837</v>
      </c>
      <c r="B613" s="163" t="s">
        <v>364</v>
      </c>
      <c r="C613" s="169" t="s">
        <v>414</v>
      </c>
    </row>
    <row r="614" spans="1:3" x14ac:dyDescent="0.2">
      <c r="A614" s="170">
        <v>838</v>
      </c>
      <c r="B614" s="163" t="s">
        <v>363</v>
      </c>
      <c r="C614" s="169" t="s">
        <v>413</v>
      </c>
    </row>
    <row r="615" spans="1:3" x14ac:dyDescent="0.2">
      <c r="A615" s="170">
        <v>839</v>
      </c>
      <c r="B615" s="163" t="s">
        <v>364</v>
      </c>
      <c r="C615" s="169" t="s">
        <v>414</v>
      </c>
    </row>
    <row r="616" spans="1:3" x14ac:dyDescent="0.2">
      <c r="A616" s="170">
        <v>840</v>
      </c>
      <c r="B616" s="163" t="s">
        <v>363</v>
      </c>
      <c r="C616" s="169" t="s">
        <v>413</v>
      </c>
    </row>
    <row r="617" spans="1:3" x14ac:dyDescent="0.2">
      <c r="A617" s="170">
        <v>841</v>
      </c>
      <c r="B617" s="163" t="s">
        <v>364</v>
      </c>
      <c r="C617" s="169" t="s">
        <v>414</v>
      </c>
    </row>
    <row r="618" spans="1:3" x14ac:dyDescent="0.2">
      <c r="A618" s="170">
        <v>842</v>
      </c>
      <c r="B618" s="163" t="s">
        <v>363</v>
      </c>
      <c r="C618" s="169" t="s">
        <v>413</v>
      </c>
    </row>
    <row r="619" spans="1:3" x14ac:dyDescent="0.2">
      <c r="A619" s="170">
        <v>843</v>
      </c>
      <c r="B619" s="163" t="s">
        <v>364</v>
      </c>
      <c r="C619" s="169" t="s">
        <v>414</v>
      </c>
    </row>
    <row r="620" spans="1:3" x14ac:dyDescent="0.2">
      <c r="A620" s="170">
        <v>844</v>
      </c>
      <c r="B620" s="163" t="s">
        <v>363</v>
      </c>
      <c r="C620" s="169" t="s">
        <v>413</v>
      </c>
    </row>
    <row r="621" spans="1:3" x14ac:dyDescent="0.2">
      <c r="A621" s="170">
        <v>845</v>
      </c>
      <c r="B621" s="163" t="s">
        <v>364</v>
      </c>
      <c r="C621" s="169" t="s">
        <v>414</v>
      </c>
    </row>
    <row r="622" spans="1:3" x14ac:dyDescent="0.2">
      <c r="A622" s="170">
        <v>846</v>
      </c>
      <c r="B622" s="163" t="s">
        <v>363</v>
      </c>
      <c r="C622" s="169" t="s">
        <v>413</v>
      </c>
    </row>
    <row r="623" spans="1:3" x14ac:dyDescent="0.2">
      <c r="A623" s="170">
        <v>847</v>
      </c>
      <c r="B623" s="163" t="s">
        <v>364</v>
      </c>
      <c r="C623" s="169" t="s">
        <v>414</v>
      </c>
    </row>
    <row r="624" spans="1:3" x14ac:dyDescent="0.2">
      <c r="A624" s="170">
        <v>848</v>
      </c>
      <c r="B624" s="163" t="s">
        <v>363</v>
      </c>
      <c r="C624" s="169" t="s">
        <v>413</v>
      </c>
    </row>
    <row r="625" spans="1:3" x14ac:dyDescent="0.2">
      <c r="A625" s="170">
        <v>849</v>
      </c>
      <c r="B625" s="163" t="s">
        <v>364</v>
      </c>
      <c r="C625" s="169" t="s">
        <v>414</v>
      </c>
    </row>
    <row r="626" spans="1:3" x14ac:dyDescent="0.2">
      <c r="A626" s="170">
        <v>850</v>
      </c>
      <c r="B626" s="163" t="s">
        <v>364</v>
      </c>
      <c r="C626" s="169" t="s">
        <v>414</v>
      </c>
    </row>
    <row r="627" spans="1:3" x14ac:dyDescent="0.2">
      <c r="A627" s="170">
        <v>851</v>
      </c>
      <c r="B627" s="163" t="s">
        <v>364</v>
      </c>
      <c r="C627" s="169" t="s">
        <v>414</v>
      </c>
    </row>
    <row r="628" spans="1:3" x14ac:dyDescent="0.2">
      <c r="A628" s="170">
        <v>852</v>
      </c>
      <c r="B628" s="163" t="s">
        <v>363</v>
      </c>
      <c r="C628" s="169" t="s">
        <v>413</v>
      </c>
    </row>
    <row r="629" spans="1:3" x14ac:dyDescent="0.2">
      <c r="A629" s="170">
        <v>853</v>
      </c>
      <c r="B629" s="163" t="s">
        <v>363</v>
      </c>
      <c r="C629" s="169" t="s">
        <v>413</v>
      </c>
    </row>
    <row r="630" spans="1:3" x14ac:dyDescent="0.2">
      <c r="A630" s="170">
        <v>854</v>
      </c>
      <c r="B630" s="163" t="s">
        <v>363</v>
      </c>
      <c r="C630" s="169" t="s">
        <v>413</v>
      </c>
    </row>
    <row r="631" spans="1:3" x14ac:dyDescent="0.2">
      <c r="A631" s="170">
        <v>855</v>
      </c>
      <c r="B631" s="163" t="s">
        <v>363</v>
      </c>
      <c r="C631" s="169" t="s">
        <v>413</v>
      </c>
    </row>
    <row r="632" spans="1:3" x14ac:dyDescent="0.2">
      <c r="A632" s="170">
        <v>856</v>
      </c>
      <c r="B632" s="163" t="s">
        <v>363</v>
      </c>
      <c r="C632" s="169" t="s">
        <v>413</v>
      </c>
    </row>
    <row r="633" spans="1:3" x14ac:dyDescent="0.2">
      <c r="A633" s="170">
        <v>857</v>
      </c>
      <c r="B633" s="163" t="s">
        <v>363</v>
      </c>
      <c r="C633" s="169" t="s">
        <v>413</v>
      </c>
    </row>
    <row r="634" spans="1:3" x14ac:dyDescent="0.2">
      <c r="A634" s="170">
        <v>858</v>
      </c>
      <c r="B634" s="163" t="s">
        <v>363</v>
      </c>
      <c r="C634" s="169" t="s">
        <v>413</v>
      </c>
    </row>
    <row r="635" spans="1:3" x14ac:dyDescent="0.2">
      <c r="A635" s="170">
        <v>859</v>
      </c>
      <c r="B635" s="163" t="s">
        <v>363</v>
      </c>
      <c r="C635" s="169" t="s">
        <v>413</v>
      </c>
    </row>
    <row r="636" spans="1:3" x14ac:dyDescent="0.2">
      <c r="A636" s="170">
        <v>860</v>
      </c>
      <c r="B636" s="163" t="s">
        <v>363</v>
      </c>
      <c r="C636" s="169" t="s">
        <v>413</v>
      </c>
    </row>
    <row r="637" spans="1:3" x14ac:dyDescent="0.2">
      <c r="A637" s="170">
        <v>861</v>
      </c>
      <c r="B637" s="163" t="s">
        <v>363</v>
      </c>
      <c r="C637" s="169" t="s">
        <v>413</v>
      </c>
    </row>
    <row r="638" spans="1:3" x14ac:dyDescent="0.2">
      <c r="A638" s="170">
        <v>862</v>
      </c>
      <c r="B638" s="163" t="s">
        <v>363</v>
      </c>
      <c r="C638" s="169" t="s">
        <v>413</v>
      </c>
    </row>
    <row r="639" spans="1:3" x14ac:dyDescent="0.2">
      <c r="A639" s="170">
        <v>863</v>
      </c>
      <c r="B639" s="163" t="s">
        <v>363</v>
      </c>
      <c r="C639" s="169" t="s">
        <v>413</v>
      </c>
    </row>
    <row r="640" spans="1:3" x14ac:dyDescent="0.2">
      <c r="A640" s="170">
        <v>864</v>
      </c>
      <c r="B640" s="163" t="s">
        <v>363</v>
      </c>
      <c r="C640" s="169" t="s">
        <v>413</v>
      </c>
    </row>
    <row r="641" spans="1:3" x14ac:dyDescent="0.2">
      <c r="A641" s="170">
        <v>865</v>
      </c>
      <c r="B641" s="163" t="s">
        <v>363</v>
      </c>
      <c r="C641" s="169" t="s">
        <v>413</v>
      </c>
    </row>
    <row r="642" spans="1:3" x14ac:dyDescent="0.2">
      <c r="A642" s="170">
        <v>866</v>
      </c>
      <c r="B642" s="163" t="s">
        <v>364</v>
      </c>
      <c r="C642" s="169" t="s">
        <v>414</v>
      </c>
    </row>
    <row r="643" spans="1:3" x14ac:dyDescent="0.2">
      <c r="A643" s="170">
        <v>867</v>
      </c>
      <c r="B643" s="163" t="s">
        <v>363</v>
      </c>
      <c r="C643" s="169" t="s">
        <v>413</v>
      </c>
    </row>
    <row r="644" spans="1:3" x14ac:dyDescent="0.2">
      <c r="A644" s="170">
        <v>868</v>
      </c>
      <c r="B644" s="163" t="s">
        <v>364</v>
      </c>
      <c r="C644" s="169" t="s">
        <v>414</v>
      </c>
    </row>
    <row r="645" spans="1:3" x14ac:dyDescent="0.2">
      <c r="A645" s="170">
        <v>869</v>
      </c>
      <c r="B645" s="163" t="s">
        <v>363</v>
      </c>
      <c r="C645" s="169" t="s">
        <v>413</v>
      </c>
    </row>
    <row r="646" spans="1:3" x14ac:dyDescent="0.2">
      <c r="A646" s="170">
        <v>870</v>
      </c>
      <c r="B646" s="163" t="s">
        <v>364</v>
      </c>
      <c r="C646" s="169" t="s">
        <v>414</v>
      </c>
    </row>
    <row r="647" spans="1:3" x14ac:dyDescent="0.2">
      <c r="A647" s="170">
        <v>871</v>
      </c>
      <c r="B647" s="163" t="s">
        <v>363</v>
      </c>
      <c r="C647" s="169" t="s">
        <v>413</v>
      </c>
    </row>
    <row r="648" spans="1:3" x14ac:dyDescent="0.2">
      <c r="A648" s="170">
        <v>872</v>
      </c>
      <c r="B648" s="163" t="s">
        <v>364</v>
      </c>
      <c r="C648" s="169" t="s">
        <v>414</v>
      </c>
    </row>
    <row r="649" spans="1:3" x14ac:dyDescent="0.2">
      <c r="A649" s="170">
        <v>873</v>
      </c>
      <c r="B649" s="163" t="s">
        <v>363</v>
      </c>
      <c r="C649" s="169" t="s">
        <v>413</v>
      </c>
    </row>
    <row r="650" spans="1:3" x14ac:dyDescent="0.2">
      <c r="A650" s="170">
        <v>874</v>
      </c>
      <c r="B650" s="163" t="s">
        <v>364</v>
      </c>
      <c r="C650" s="169" t="s">
        <v>414</v>
      </c>
    </row>
    <row r="651" spans="1:3" x14ac:dyDescent="0.2">
      <c r="A651" s="170">
        <v>875</v>
      </c>
      <c r="B651" s="163" t="s">
        <v>363</v>
      </c>
      <c r="C651" s="169" t="s">
        <v>413</v>
      </c>
    </row>
    <row r="652" spans="1:3" x14ac:dyDescent="0.2">
      <c r="A652" s="170">
        <v>876</v>
      </c>
      <c r="B652" s="163" t="s">
        <v>364</v>
      </c>
      <c r="C652" s="169" t="s">
        <v>414</v>
      </c>
    </row>
    <row r="653" spans="1:3" x14ac:dyDescent="0.2">
      <c r="A653" s="170">
        <v>877</v>
      </c>
      <c r="B653" s="163" t="s">
        <v>363</v>
      </c>
      <c r="C653" s="169" t="s">
        <v>413</v>
      </c>
    </row>
    <row r="654" spans="1:3" x14ac:dyDescent="0.2">
      <c r="A654" s="170">
        <v>878</v>
      </c>
      <c r="B654" s="163" t="s">
        <v>364</v>
      </c>
      <c r="C654" s="169" t="s">
        <v>414</v>
      </c>
    </row>
    <row r="655" spans="1:3" x14ac:dyDescent="0.2">
      <c r="A655" s="170">
        <v>879</v>
      </c>
      <c r="B655" s="163" t="s">
        <v>363</v>
      </c>
      <c r="C655" s="169" t="s">
        <v>413</v>
      </c>
    </row>
    <row r="656" spans="1:3" x14ac:dyDescent="0.2">
      <c r="A656" s="170">
        <v>880</v>
      </c>
      <c r="B656" s="163" t="s">
        <v>364</v>
      </c>
      <c r="C656" s="169" t="s">
        <v>414</v>
      </c>
    </row>
    <row r="657" spans="1:3" x14ac:dyDescent="0.2">
      <c r="A657" s="170">
        <v>881</v>
      </c>
      <c r="B657" s="163" t="s">
        <v>363</v>
      </c>
      <c r="C657" s="169" t="s">
        <v>413</v>
      </c>
    </row>
    <row r="658" spans="1:3" x14ac:dyDescent="0.2">
      <c r="A658" s="170">
        <v>882</v>
      </c>
      <c r="B658" s="163" t="s">
        <v>364</v>
      </c>
      <c r="C658" s="169" t="s">
        <v>414</v>
      </c>
    </row>
    <row r="659" spans="1:3" x14ac:dyDescent="0.2">
      <c r="A659" s="170">
        <v>883</v>
      </c>
      <c r="B659" s="163" t="s">
        <v>363</v>
      </c>
      <c r="C659" s="169" t="s">
        <v>413</v>
      </c>
    </row>
    <row r="660" spans="1:3" x14ac:dyDescent="0.2">
      <c r="A660" s="170">
        <v>884</v>
      </c>
      <c r="B660" s="163" t="s">
        <v>364</v>
      </c>
      <c r="C660" s="169" t="s">
        <v>414</v>
      </c>
    </row>
    <row r="661" spans="1:3" x14ac:dyDescent="0.2">
      <c r="A661" s="170">
        <v>885</v>
      </c>
      <c r="B661" s="163" t="s">
        <v>363</v>
      </c>
      <c r="C661" s="169" t="s">
        <v>413</v>
      </c>
    </row>
    <row r="662" spans="1:3" x14ac:dyDescent="0.2">
      <c r="A662" s="170">
        <v>886</v>
      </c>
      <c r="B662" s="163" t="s">
        <v>364</v>
      </c>
      <c r="C662" s="169" t="s">
        <v>414</v>
      </c>
    </row>
    <row r="663" spans="1:3" x14ac:dyDescent="0.2">
      <c r="A663" s="170">
        <v>887</v>
      </c>
      <c r="B663" s="163" t="s">
        <v>363</v>
      </c>
      <c r="C663" s="169" t="s">
        <v>413</v>
      </c>
    </row>
    <row r="664" spans="1:3" x14ac:dyDescent="0.2">
      <c r="A664" s="170">
        <v>888</v>
      </c>
      <c r="B664" s="163" t="s">
        <v>364</v>
      </c>
      <c r="C664" s="169" t="s">
        <v>414</v>
      </c>
    </row>
    <row r="665" spans="1:3" x14ac:dyDescent="0.2">
      <c r="A665" s="170">
        <v>889</v>
      </c>
      <c r="B665" s="163" t="s">
        <v>363</v>
      </c>
      <c r="C665" s="169" t="s">
        <v>413</v>
      </c>
    </row>
    <row r="666" spans="1:3" x14ac:dyDescent="0.2">
      <c r="A666" s="170">
        <v>890</v>
      </c>
      <c r="B666" s="163" t="s">
        <v>364</v>
      </c>
      <c r="C666" s="169" t="s">
        <v>414</v>
      </c>
    </row>
    <row r="667" spans="1:3" x14ac:dyDescent="0.2">
      <c r="A667" s="170">
        <v>891</v>
      </c>
      <c r="B667" s="163" t="s">
        <v>364</v>
      </c>
      <c r="C667" s="169" t="s">
        <v>414</v>
      </c>
    </row>
    <row r="668" spans="1:3" x14ac:dyDescent="0.2">
      <c r="A668" s="170">
        <v>892</v>
      </c>
      <c r="B668" s="163" t="s">
        <v>364</v>
      </c>
      <c r="C668" s="169" t="s">
        <v>414</v>
      </c>
    </row>
    <row r="669" spans="1:3" x14ac:dyDescent="0.2">
      <c r="A669" s="170">
        <v>893</v>
      </c>
      <c r="B669" s="163" t="s">
        <v>364</v>
      </c>
      <c r="C669" s="169" t="s">
        <v>414</v>
      </c>
    </row>
    <row r="670" spans="1:3" x14ac:dyDescent="0.2">
      <c r="A670" s="170">
        <v>894</v>
      </c>
      <c r="B670" s="163" t="s">
        <v>322</v>
      </c>
      <c r="C670" s="169" t="s">
        <v>414</v>
      </c>
    </row>
    <row r="671" spans="1:3" x14ac:dyDescent="0.2">
      <c r="A671" s="170">
        <v>895</v>
      </c>
      <c r="B671" s="163" t="s">
        <v>322</v>
      </c>
      <c r="C671" s="169" t="s">
        <v>414</v>
      </c>
    </row>
    <row r="672" spans="1:3" x14ac:dyDescent="0.2">
      <c r="A672" s="170">
        <v>896</v>
      </c>
      <c r="B672" s="163" t="s">
        <v>322</v>
      </c>
      <c r="C672" s="169" t="s">
        <v>414</v>
      </c>
    </row>
    <row r="673" spans="1:3" x14ac:dyDescent="0.2">
      <c r="A673" s="170">
        <v>897</v>
      </c>
      <c r="B673" s="163" t="s">
        <v>364</v>
      </c>
      <c r="C673" s="169" t="s">
        <v>414</v>
      </c>
    </row>
    <row r="674" spans="1:3" x14ac:dyDescent="0.2">
      <c r="A674" s="170">
        <v>898</v>
      </c>
      <c r="B674" s="163" t="s">
        <v>364</v>
      </c>
      <c r="C674" s="169" t="s">
        <v>414</v>
      </c>
    </row>
    <row r="675" spans="1:3" x14ac:dyDescent="0.2">
      <c r="A675" s="170">
        <v>899</v>
      </c>
      <c r="B675" s="163" t="s">
        <v>365</v>
      </c>
      <c r="C675" s="169" t="s">
        <v>414</v>
      </c>
    </row>
    <row r="676" spans="1:3" x14ac:dyDescent="0.2">
      <c r="A676" s="170">
        <v>900</v>
      </c>
      <c r="B676" s="163" t="s">
        <v>365</v>
      </c>
      <c r="C676" s="169" t="s">
        <v>414</v>
      </c>
    </row>
    <row r="677" spans="1:3" x14ac:dyDescent="0.2">
      <c r="A677" s="170">
        <v>901</v>
      </c>
      <c r="B677" s="163" t="s">
        <v>365</v>
      </c>
      <c r="C677" s="169" t="s">
        <v>414</v>
      </c>
    </row>
    <row r="678" spans="1:3" x14ac:dyDescent="0.2">
      <c r="A678" s="170">
        <v>902</v>
      </c>
      <c r="B678" s="163" t="s">
        <v>365</v>
      </c>
      <c r="C678" s="169" t="s">
        <v>414</v>
      </c>
    </row>
    <row r="679" spans="1:3" x14ac:dyDescent="0.2">
      <c r="A679" s="170">
        <v>903</v>
      </c>
      <c r="B679" s="163" t="s">
        <v>365</v>
      </c>
      <c r="C679" s="169" t="s">
        <v>414</v>
      </c>
    </row>
    <row r="680" spans="1:3" x14ac:dyDescent="0.2">
      <c r="A680" s="170">
        <v>904</v>
      </c>
      <c r="B680" s="163" t="s">
        <v>366</v>
      </c>
      <c r="C680" s="169" t="s">
        <v>414</v>
      </c>
    </row>
    <row r="681" spans="1:3" x14ac:dyDescent="0.2">
      <c r="A681" s="170">
        <v>905</v>
      </c>
      <c r="B681" s="163" t="s">
        <v>366</v>
      </c>
      <c r="C681" s="169" t="s">
        <v>414</v>
      </c>
    </row>
    <row r="682" spans="1:3" x14ac:dyDescent="0.2">
      <c r="A682" s="170">
        <v>906</v>
      </c>
      <c r="B682" s="163" t="s">
        <v>366</v>
      </c>
      <c r="C682" s="169" t="s">
        <v>414</v>
      </c>
    </row>
    <row r="683" spans="1:3" x14ac:dyDescent="0.2">
      <c r="A683" s="170">
        <v>907</v>
      </c>
      <c r="B683" s="163" t="s">
        <v>367</v>
      </c>
      <c r="C683" s="169" t="s">
        <v>414</v>
      </c>
    </row>
    <row r="684" spans="1:3" x14ac:dyDescent="0.2">
      <c r="A684" s="170">
        <v>908</v>
      </c>
      <c r="B684" s="163" t="s">
        <v>367</v>
      </c>
      <c r="C684" s="169" t="s">
        <v>414</v>
      </c>
    </row>
    <row r="685" spans="1:3" x14ac:dyDescent="0.2">
      <c r="A685" s="170">
        <v>909</v>
      </c>
      <c r="B685" s="163" t="s">
        <v>367</v>
      </c>
      <c r="C685" s="169" t="s">
        <v>414</v>
      </c>
    </row>
    <row r="686" spans="1:3" x14ac:dyDescent="0.2">
      <c r="A686" s="170">
        <v>910</v>
      </c>
      <c r="B686" s="163" t="s">
        <v>367</v>
      </c>
      <c r="C686" s="169" t="s">
        <v>414</v>
      </c>
    </row>
    <row r="687" spans="1:3" x14ac:dyDescent="0.2">
      <c r="A687" s="170">
        <v>911</v>
      </c>
      <c r="B687" s="163" t="s">
        <v>367</v>
      </c>
      <c r="C687" s="169" t="s">
        <v>414</v>
      </c>
    </row>
    <row r="688" spans="1:3" x14ac:dyDescent="0.2">
      <c r="A688" s="170">
        <v>912</v>
      </c>
      <c r="B688" s="163" t="s">
        <v>367</v>
      </c>
      <c r="C688" s="169" t="s">
        <v>414</v>
      </c>
    </row>
    <row r="689" spans="1:3" x14ac:dyDescent="0.2">
      <c r="A689" s="170">
        <v>913</v>
      </c>
      <c r="B689" s="163" t="s">
        <v>367</v>
      </c>
      <c r="C689" s="169" t="s">
        <v>414</v>
      </c>
    </row>
    <row r="690" spans="1:3" x14ac:dyDescent="0.2">
      <c r="A690" s="170">
        <v>914</v>
      </c>
      <c r="B690" s="163" t="s">
        <v>368</v>
      </c>
      <c r="C690" s="169" t="s">
        <v>413</v>
      </c>
    </row>
    <row r="691" spans="1:3" x14ac:dyDescent="0.2">
      <c r="A691" s="170">
        <v>915</v>
      </c>
      <c r="B691" s="163" t="s">
        <v>322</v>
      </c>
      <c r="C691" s="169" t="s">
        <v>413</v>
      </c>
    </row>
    <row r="692" spans="1:3" x14ac:dyDescent="0.2">
      <c r="A692" s="170">
        <v>916</v>
      </c>
      <c r="B692" s="163" t="s">
        <v>322</v>
      </c>
      <c r="C692" s="169" t="s">
        <v>413</v>
      </c>
    </row>
    <row r="693" spans="1:3" x14ac:dyDescent="0.2">
      <c r="A693" s="170">
        <v>917</v>
      </c>
      <c r="B693" s="163" t="s">
        <v>322</v>
      </c>
      <c r="C693" s="169" t="s">
        <v>413</v>
      </c>
    </row>
    <row r="694" spans="1:3" x14ac:dyDescent="0.2">
      <c r="A694" s="170">
        <v>918</v>
      </c>
      <c r="B694" s="163" t="s">
        <v>258</v>
      </c>
      <c r="C694" s="169" t="s">
        <v>413</v>
      </c>
    </row>
    <row r="695" spans="1:3" x14ac:dyDescent="0.2">
      <c r="A695" s="170">
        <v>919</v>
      </c>
      <c r="B695" s="163" t="s">
        <v>369</v>
      </c>
      <c r="C695" s="169" t="s">
        <v>413</v>
      </c>
    </row>
    <row r="696" spans="1:3" x14ac:dyDescent="0.2">
      <c r="A696" s="170">
        <v>920</v>
      </c>
      <c r="B696" s="163" t="s">
        <v>369</v>
      </c>
      <c r="C696" s="169" t="s">
        <v>413</v>
      </c>
    </row>
    <row r="697" spans="1:3" x14ac:dyDescent="0.2">
      <c r="A697" s="170">
        <v>922</v>
      </c>
      <c r="B697" s="163" t="s">
        <v>281</v>
      </c>
      <c r="C697" s="169" t="s">
        <v>413</v>
      </c>
    </row>
    <row r="698" spans="1:3" x14ac:dyDescent="0.2">
      <c r="A698" s="170">
        <v>923</v>
      </c>
      <c r="B698" s="163" t="s">
        <v>281</v>
      </c>
      <c r="C698" s="169" t="s">
        <v>413</v>
      </c>
    </row>
    <row r="699" spans="1:3" x14ac:dyDescent="0.2">
      <c r="A699" s="170">
        <v>924</v>
      </c>
      <c r="B699" s="163" t="s">
        <v>281</v>
      </c>
      <c r="C699" s="169" t="s">
        <v>413</v>
      </c>
    </row>
    <row r="700" spans="1:3" x14ac:dyDescent="0.2">
      <c r="A700" s="170">
        <v>925</v>
      </c>
      <c r="B700" s="163" t="s">
        <v>370</v>
      </c>
      <c r="C700" s="169" t="s">
        <v>409</v>
      </c>
    </row>
    <row r="701" spans="1:3" x14ac:dyDescent="0.2">
      <c r="A701" s="170">
        <v>926</v>
      </c>
      <c r="B701" s="163" t="s">
        <v>311</v>
      </c>
      <c r="C701" s="169" t="s">
        <v>409</v>
      </c>
    </row>
    <row r="702" spans="1:3" x14ac:dyDescent="0.2">
      <c r="A702" s="170">
        <v>927</v>
      </c>
      <c r="B702" s="163" t="s">
        <v>313</v>
      </c>
      <c r="C702" s="169" t="s">
        <v>409</v>
      </c>
    </row>
    <row r="703" spans="1:3" x14ac:dyDescent="0.2">
      <c r="A703" s="170">
        <v>928</v>
      </c>
      <c r="B703" s="163" t="s">
        <v>312</v>
      </c>
      <c r="C703" s="169" t="s">
        <v>409</v>
      </c>
    </row>
    <row r="704" spans="1:3" x14ac:dyDescent="0.2">
      <c r="A704" s="170">
        <v>929</v>
      </c>
      <c r="B704" s="163" t="s">
        <v>365</v>
      </c>
      <c r="C704" s="169" t="s">
        <v>414</v>
      </c>
    </row>
    <row r="705" spans="1:3" x14ac:dyDescent="0.2">
      <c r="A705" s="170">
        <v>930</v>
      </c>
      <c r="B705" s="163" t="s">
        <v>365</v>
      </c>
      <c r="C705" s="169" t="s">
        <v>414</v>
      </c>
    </row>
    <row r="706" spans="1:3" x14ac:dyDescent="0.2">
      <c r="A706" s="170">
        <v>931</v>
      </c>
      <c r="B706" s="163" t="s">
        <v>365</v>
      </c>
      <c r="C706" s="169" t="s">
        <v>414</v>
      </c>
    </row>
    <row r="707" spans="1:3" x14ac:dyDescent="0.2">
      <c r="A707" s="170">
        <v>932</v>
      </c>
      <c r="B707" s="163" t="s">
        <v>371</v>
      </c>
      <c r="C707" s="169" t="s">
        <v>413</v>
      </c>
    </row>
    <row r="708" spans="1:3" x14ac:dyDescent="0.2">
      <c r="A708" s="170">
        <v>933</v>
      </c>
      <c r="B708" s="163" t="s">
        <v>363</v>
      </c>
      <c r="C708" s="169" t="s">
        <v>413</v>
      </c>
    </row>
    <row r="709" spans="1:3" x14ac:dyDescent="0.2">
      <c r="A709" s="170">
        <v>934</v>
      </c>
      <c r="B709" s="163" t="s">
        <v>364</v>
      </c>
      <c r="C709" s="169" t="s">
        <v>414</v>
      </c>
    </row>
    <row r="710" spans="1:3" x14ac:dyDescent="0.2">
      <c r="A710" s="170">
        <v>935</v>
      </c>
      <c r="B710" s="163" t="s">
        <v>372</v>
      </c>
      <c r="C710" s="169" t="s">
        <v>413</v>
      </c>
    </row>
    <row r="711" spans="1:3" x14ac:dyDescent="0.2">
      <c r="A711" s="170">
        <v>936</v>
      </c>
      <c r="B711" s="163" t="s">
        <v>372</v>
      </c>
      <c r="C711" s="169" t="s">
        <v>413</v>
      </c>
    </row>
    <row r="712" spans="1:3" x14ac:dyDescent="0.2">
      <c r="A712" s="170">
        <v>937</v>
      </c>
      <c r="B712" s="163" t="s">
        <v>372</v>
      </c>
      <c r="C712" s="169" t="s">
        <v>413</v>
      </c>
    </row>
    <row r="713" spans="1:3" x14ac:dyDescent="0.2">
      <c r="A713" s="170">
        <v>938</v>
      </c>
      <c r="B713" s="163" t="s">
        <v>372</v>
      </c>
      <c r="C713" s="169" t="s">
        <v>413</v>
      </c>
    </row>
    <row r="714" spans="1:3" x14ac:dyDescent="0.2">
      <c r="A714" s="170">
        <v>939</v>
      </c>
      <c r="B714" s="163" t="s">
        <v>372</v>
      </c>
      <c r="C714" s="169" t="s">
        <v>413</v>
      </c>
    </row>
    <row r="715" spans="1:3" x14ac:dyDescent="0.2">
      <c r="A715" s="170">
        <v>940</v>
      </c>
      <c r="B715" s="163" t="s">
        <v>373</v>
      </c>
      <c r="C715" s="169" t="s">
        <v>410</v>
      </c>
    </row>
    <row r="716" spans="1:3" x14ac:dyDescent="0.2">
      <c r="A716" s="170">
        <v>941</v>
      </c>
      <c r="B716" s="163" t="s">
        <v>374</v>
      </c>
      <c r="C716" s="169" t="s">
        <v>410</v>
      </c>
    </row>
    <row r="717" spans="1:3" x14ac:dyDescent="0.2">
      <c r="A717" s="170">
        <v>942</v>
      </c>
      <c r="B717" s="163" t="s">
        <v>227</v>
      </c>
      <c r="C717" s="169" t="s">
        <v>413</v>
      </c>
    </row>
    <row r="718" spans="1:3" x14ac:dyDescent="0.2">
      <c r="A718" s="170">
        <v>943</v>
      </c>
      <c r="B718" s="163" t="s">
        <v>218</v>
      </c>
      <c r="C718" s="169" t="s">
        <v>413</v>
      </c>
    </row>
    <row r="719" spans="1:3" x14ac:dyDescent="0.2">
      <c r="A719" s="170">
        <v>944</v>
      </c>
      <c r="B719" s="163" t="s">
        <v>218</v>
      </c>
      <c r="C719" s="169" t="s">
        <v>413</v>
      </c>
    </row>
    <row r="720" spans="1:3" x14ac:dyDescent="0.2">
      <c r="A720" s="170">
        <v>945</v>
      </c>
      <c r="B720" s="163" t="s">
        <v>218</v>
      </c>
      <c r="C720" s="169" t="s">
        <v>413</v>
      </c>
    </row>
    <row r="721" spans="1:3" x14ac:dyDescent="0.2">
      <c r="A721" s="170">
        <v>946</v>
      </c>
      <c r="B721" s="163" t="s">
        <v>218</v>
      </c>
      <c r="C721" s="169" t="s">
        <v>413</v>
      </c>
    </row>
    <row r="722" spans="1:3" x14ac:dyDescent="0.2">
      <c r="A722" s="170">
        <v>947</v>
      </c>
      <c r="B722" s="163" t="s">
        <v>375</v>
      </c>
      <c r="C722" s="169" t="s">
        <v>413</v>
      </c>
    </row>
    <row r="723" spans="1:3" x14ac:dyDescent="0.2">
      <c r="A723" s="170">
        <v>948</v>
      </c>
      <c r="B723" s="163" t="s">
        <v>376</v>
      </c>
      <c r="C723" s="169" t="s">
        <v>413</v>
      </c>
    </row>
    <row r="724" spans="1:3" x14ac:dyDescent="0.2">
      <c r="A724" s="170">
        <v>949</v>
      </c>
      <c r="B724" s="163" t="s">
        <v>377</v>
      </c>
      <c r="C724" s="169" t="s">
        <v>413</v>
      </c>
    </row>
    <row r="725" spans="1:3" x14ac:dyDescent="0.2">
      <c r="A725" s="170">
        <v>950</v>
      </c>
      <c r="B725" s="163" t="s">
        <v>378</v>
      </c>
      <c r="C725" s="169" t="s">
        <v>414</v>
      </c>
    </row>
    <row r="726" spans="1:3" x14ac:dyDescent="0.2">
      <c r="A726" s="170">
        <v>951</v>
      </c>
      <c r="B726" s="163" t="s">
        <v>379</v>
      </c>
      <c r="C726" s="169" t="s">
        <v>414</v>
      </c>
    </row>
    <row r="727" spans="1:3" x14ac:dyDescent="0.2">
      <c r="A727" s="170">
        <v>952</v>
      </c>
      <c r="B727" s="163" t="s">
        <v>380</v>
      </c>
      <c r="C727" s="169" t="s">
        <v>413</v>
      </c>
    </row>
    <row r="728" spans="1:3" x14ac:dyDescent="0.2">
      <c r="A728" s="170">
        <v>953</v>
      </c>
      <c r="B728" s="163" t="s">
        <v>381</v>
      </c>
      <c r="C728" s="169" t="s">
        <v>413</v>
      </c>
    </row>
    <row r="729" spans="1:3" x14ac:dyDescent="0.2">
      <c r="A729" s="170">
        <v>954</v>
      </c>
      <c r="B729" s="163" t="s">
        <v>382</v>
      </c>
      <c r="C729" s="169" t="s">
        <v>413</v>
      </c>
    </row>
    <row r="730" spans="1:3" x14ac:dyDescent="0.2">
      <c r="A730" s="170">
        <v>955</v>
      </c>
      <c r="B730" s="163" t="s">
        <v>383</v>
      </c>
      <c r="C730" s="169" t="s">
        <v>413</v>
      </c>
    </row>
    <row r="731" spans="1:3" x14ac:dyDescent="0.2">
      <c r="A731" s="170">
        <v>956</v>
      </c>
      <c r="B731" s="163" t="s">
        <v>384</v>
      </c>
      <c r="C731" s="169" t="s">
        <v>413</v>
      </c>
    </row>
    <row r="732" spans="1:3" x14ac:dyDescent="0.2">
      <c r="A732" s="170">
        <v>957</v>
      </c>
      <c r="B732" s="163" t="s">
        <v>385</v>
      </c>
      <c r="C732" s="169" t="s">
        <v>413</v>
      </c>
    </row>
    <row r="733" spans="1:3" x14ac:dyDescent="0.2">
      <c r="A733" s="170">
        <v>958</v>
      </c>
      <c r="B733" s="163" t="s">
        <v>386</v>
      </c>
      <c r="C733" s="169" t="s">
        <v>413</v>
      </c>
    </row>
    <row r="734" spans="1:3" x14ac:dyDescent="0.2">
      <c r="A734" s="170">
        <v>959</v>
      </c>
      <c r="B734" s="163" t="s">
        <v>387</v>
      </c>
      <c r="C734" s="169" t="s">
        <v>413</v>
      </c>
    </row>
    <row r="735" spans="1:3" x14ac:dyDescent="0.2">
      <c r="A735" s="170">
        <v>960</v>
      </c>
      <c r="B735" s="163" t="s">
        <v>388</v>
      </c>
      <c r="C735" s="169" t="s">
        <v>413</v>
      </c>
    </row>
    <row r="736" spans="1:3" x14ac:dyDescent="0.2">
      <c r="A736" s="170">
        <v>961</v>
      </c>
      <c r="B736" s="163" t="s">
        <v>389</v>
      </c>
      <c r="C736" s="169" t="s">
        <v>413</v>
      </c>
    </row>
    <row r="737" spans="1:3" x14ac:dyDescent="0.2">
      <c r="A737" s="170">
        <v>962</v>
      </c>
      <c r="B737" s="163" t="s">
        <v>390</v>
      </c>
      <c r="C737" s="169" t="s">
        <v>413</v>
      </c>
    </row>
    <row r="738" spans="1:3" x14ac:dyDescent="0.2">
      <c r="A738" s="170">
        <v>963</v>
      </c>
      <c r="B738" s="163" t="s">
        <v>391</v>
      </c>
      <c r="C738" s="169" t="s">
        <v>413</v>
      </c>
    </row>
    <row r="739" spans="1:3" x14ac:dyDescent="0.2">
      <c r="A739" s="170">
        <v>964</v>
      </c>
      <c r="B739" s="163" t="s">
        <v>392</v>
      </c>
      <c r="C739" s="169" t="s">
        <v>413</v>
      </c>
    </row>
    <row r="740" spans="1:3" x14ac:dyDescent="0.2">
      <c r="A740" s="170">
        <v>965</v>
      </c>
      <c r="B740" s="163" t="s">
        <v>393</v>
      </c>
      <c r="C740" s="169" t="s">
        <v>413</v>
      </c>
    </row>
    <row r="741" spans="1:3" x14ac:dyDescent="0.2">
      <c r="A741" s="170">
        <v>966</v>
      </c>
      <c r="B741" s="163" t="s">
        <v>238</v>
      </c>
      <c r="C741" s="169" t="s">
        <v>414</v>
      </c>
    </row>
    <row r="742" spans="1:3" x14ac:dyDescent="0.2">
      <c r="A742" s="170">
        <v>967</v>
      </c>
      <c r="B742" s="163" t="s">
        <v>250</v>
      </c>
      <c r="C742" s="169" t="s">
        <v>413</v>
      </c>
    </row>
    <row r="743" spans="1:3" x14ac:dyDescent="0.2">
      <c r="A743" s="170">
        <v>968</v>
      </c>
      <c r="B743" s="163" t="s">
        <v>250</v>
      </c>
      <c r="C743" s="169" t="s">
        <v>413</v>
      </c>
    </row>
    <row r="744" spans="1:3" x14ac:dyDescent="0.2">
      <c r="A744" s="170">
        <v>969</v>
      </c>
      <c r="B744" s="163" t="s">
        <v>393</v>
      </c>
      <c r="C744" s="169" t="s">
        <v>413</v>
      </c>
    </row>
    <row r="745" spans="1:3" x14ac:dyDescent="0.2">
      <c r="A745" s="170">
        <v>970</v>
      </c>
      <c r="B745" s="163" t="s">
        <v>206</v>
      </c>
      <c r="C745" s="169" t="s">
        <v>413</v>
      </c>
    </row>
    <row r="746" spans="1:3" x14ac:dyDescent="0.2">
      <c r="A746" s="170">
        <v>971</v>
      </c>
      <c r="B746" s="163" t="s">
        <v>394</v>
      </c>
      <c r="C746" s="169" t="s">
        <v>413</v>
      </c>
    </row>
    <row r="747" spans="1:3" x14ac:dyDescent="0.2">
      <c r="A747" s="170">
        <v>972</v>
      </c>
      <c r="B747" s="163" t="s">
        <v>395</v>
      </c>
      <c r="C747" s="169" t="s">
        <v>413</v>
      </c>
    </row>
    <row r="748" spans="1:3" x14ac:dyDescent="0.2">
      <c r="A748" s="170">
        <v>973</v>
      </c>
      <c r="B748" s="163" t="s">
        <v>248</v>
      </c>
      <c r="C748" s="169" t="s">
        <v>413</v>
      </c>
    </row>
    <row r="749" spans="1:3" x14ac:dyDescent="0.2">
      <c r="A749" s="170">
        <v>974</v>
      </c>
      <c r="B749" s="163" t="s">
        <v>274</v>
      </c>
      <c r="C749" s="169" t="s">
        <v>413</v>
      </c>
    </row>
    <row r="750" spans="1:3" x14ac:dyDescent="0.2">
      <c r="A750" s="170">
        <v>975</v>
      </c>
      <c r="B750" s="163" t="s">
        <v>396</v>
      </c>
      <c r="C750" s="169" t="s">
        <v>413</v>
      </c>
    </row>
    <row r="751" spans="1:3" x14ac:dyDescent="0.2">
      <c r="A751" s="170">
        <v>976</v>
      </c>
      <c r="B751" s="163" t="s">
        <v>397</v>
      </c>
      <c r="C751" s="169" t="s">
        <v>413</v>
      </c>
    </row>
    <row r="752" spans="1:3" x14ac:dyDescent="0.2">
      <c r="A752" s="170">
        <v>978</v>
      </c>
      <c r="B752" s="163" t="s">
        <v>232</v>
      </c>
      <c r="C752" s="169" t="s">
        <v>414</v>
      </c>
    </row>
    <row r="753" spans="1:3" x14ac:dyDescent="0.2">
      <c r="A753" s="170">
        <v>979</v>
      </c>
      <c r="B753" s="163" t="s">
        <v>271</v>
      </c>
      <c r="C753" s="169" t="s">
        <v>414</v>
      </c>
    </row>
    <row r="754" spans="1:3" x14ac:dyDescent="0.2">
      <c r="A754" s="170">
        <v>980</v>
      </c>
      <c r="B754" s="163" t="s">
        <v>398</v>
      </c>
      <c r="C754" s="169" t="s">
        <v>413</v>
      </c>
    </row>
    <row r="755" spans="1:3" x14ac:dyDescent="0.2">
      <c r="A755" s="170">
        <v>981</v>
      </c>
      <c r="B755" s="163" t="s">
        <v>399</v>
      </c>
      <c r="C755" s="169" t="s">
        <v>414</v>
      </c>
    </row>
    <row r="756" spans="1:3" x14ac:dyDescent="0.2">
      <c r="A756" s="170">
        <v>982</v>
      </c>
      <c r="B756" s="163" t="s">
        <v>400</v>
      </c>
      <c r="C756" s="169" t="s">
        <v>413</v>
      </c>
    </row>
    <row r="757" spans="1:3" x14ac:dyDescent="0.2">
      <c r="A757" s="170">
        <v>983</v>
      </c>
      <c r="B757" s="163" t="s">
        <v>401</v>
      </c>
      <c r="C757" s="169" t="s">
        <v>413</v>
      </c>
    </row>
    <row r="758" spans="1:3" x14ac:dyDescent="0.2">
      <c r="A758" s="170">
        <v>984</v>
      </c>
      <c r="B758" s="163" t="s">
        <v>402</v>
      </c>
      <c r="C758" s="169" t="s">
        <v>413</v>
      </c>
    </row>
    <row r="759" spans="1:3" x14ac:dyDescent="0.2">
      <c r="A759" s="170">
        <v>985</v>
      </c>
      <c r="B759" s="163" t="s">
        <v>403</v>
      </c>
      <c r="C759" s="169" t="s">
        <v>413</v>
      </c>
    </row>
    <row r="760" spans="1:3" x14ac:dyDescent="0.2">
      <c r="A760" s="170">
        <v>989</v>
      </c>
      <c r="B760" s="163" t="s">
        <v>287</v>
      </c>
      <c r="C760" s="169" t="s">
        <v>413</v>
      </c>
    </row>
    <row r="761" spans="1:3" x14ac:dyDescent="0.2">
      <c r="A761" s="170">
        <v>990</v>
      </c>
      <c r="B761" s="163" t="s">
        <v>288</v>
      </c>
      <c r="C761" s="169" t="s">
        <v>414</v>
      </c>
    </row>
    <row r="762" spans="1:3" x14ac:dyDescent="0.2">
      <c r="A762" s="170">
        <v>991</v>
      </c>
      <c r="B762" s="163" t="s">
        <v>238</v>
      </c>
      <c r="C762" s="169" t="s">
        <v>414</v>
      </c>
    </row>
    <row r="763" spans="1:3" x14ac:dyDescent="0.2">
      <c r="A763" s="170">
        <v>996</v>
      </c>
      <c r="B763" s="163" t="s">
        <v>317</v>
      </c>
      <c r="C763" s="169" t="s">
        <v>413</v>
      </c>
    </row>
    <row r="764" spans="1:3" x14ac:dyDescent="0.2">
      <c r="A764" s="170">
        <v>997</v>
      </c>
      <c r="B764" s="163" t="s">
        <v>404</v>
      </c>
      <c r="C764" s="169" t="s">
        <v>413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6" sqref="I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6" width="14.28515625" customWidth="1"/>
  </cols>
  <sheetData>
    <row r="1" spans="1:6" x14ac:dyDescent="0.2">
      <c r="A1" s="168" t="s">
        <v>24</v>
      </c>
      <c r="B1" s="168"/>
    </row>
    <row r="2" spans="1:6" ht="36.75" customHeight="1" x14ac:dyDescent="0.2">
      <c r="A2" s="301" t="str">
        <f>Overview!B4&amp; " - Effective from "&amp;Overview!C4&amp;" - "&amp;Overview!E4&amp;" Residual Charging Bands"</f>
        <v>Vattenfall Networks Limited - GSP J - Effective from 2022/23 - Final Residual Charging Bands</v>
      </c>
      <c r="B2" s="302"/>
      <c r="C2" s="302"/>
      <c r="D2" s="302"/>
      <c r="E2" s="302"/>
      <c r="F2" s="302"/>
    </row>
    <row r="3" spans="1:6" x14ac:dyDescent="0.2">
      <c r="A3" s="177"/>
      <c r="B3" s="177"/>
      <c r="C3" s="177"/>
      <c r="D3" s="177"/>
    </row>
    <row r="4" spans="1:6" ht="57" customHeight="1" x14ac:dyDescent="0.2">
      <c r="A4" s="178" t="s">
        <v>649</v>
      </c>
      <c r="B4" s="178" t="s">
        <v>645</v>
      </c>
      <c r="C4" s="178" t="s">
        <v>652</v>
      </c>
      <c r="D4" s="178" t="s">
        <v>656</v>
      </c>
      <c r="E4" s="178" t="s">
        <v>657</v>
      </c>
      <c r="F4" s="20" t="s">
        <v>687</v>
      </c>
    </row>
    <row r="5" spans="1:6" ht="14.25" x14ac:dyDescent="0.2">
      <c r="A5" s="179" t="s">
        <v>142</v>
      </c>
      <c r="B5" s="180" t="s">
        <v>647</v>
      </c>
      <c r="C5" s="180" t="s">
        <v>648</v>
      </c>
      <c r="D5" s="192" t="s">
        <v>648</v>
      </c>
      <c r="E5" s="192" t="s">
        <v>648</v>
      </c>
      <c r="F5" s="189">
        <v>2.7344750867441223</v>
      </c>
    </row>
    <row r="6" spans="1:6" ht="14.25" customHeight="1" x14ac:dyDescent="0.2">
      <c r="A6" s="295" t="s">
        <v>659</v>
      </c>
      <c r="B6" s="180">
        <v>1</v>
      </c>
      <c r="C6" s="180" t="s">
        <v>653</v>
      </c>
      <c r="D6" s="192">
        <v>0</v>
      </c>
      <c r="E6" s="192">
        <v>3571</v>
      </c>
      <c r="F6" s="189">
        <v>1.1266213628185884</v>
      </c>
    </row>
    <row r="7" spans="1:6" ht="14.25" x14ac:dyDescent="0.2">
      <c r="A7" s="296"/>
      <c r="B7" s="180">
        <v>2</v>
      </c>
      <c r="C7" s="180" t="s">
        <v>653</v>
      </c>
      <c r="D7" s="192">
        <v>3571</v>
      </c>
      <c r="E7" s="192">
        <v>12553</v>
      </c>
      <c r="F7" s="189">
        <v>6.3061276091847667</v>
      </c>
    </row>
    <row r="8" spans="1:6" ht="14.25" x14ac:dyDescent="0.2">
      <c r="A8" s="296"/>
      <c r="B8" s="180">
        <v>3</v>
      </c>
      <c r="C8" s="180" t="s">
        <v>653</v>
      </c>
      <c r="D8" s="192">
        <v>12553</v>
      </c>
      <c r="E8" s="192">
        <v>25279</v>
      </c>
      <c r="F8" s="189">
        <v>15.734593562749785</v>
      </c>
    </row>
    <row r="9" spans="1:6" ht="14.25" x14ac:dyDescent="0.2">
      <c r="A9" s="297"/>
      <c r="B9" s="180">
        <v>4</v>
      </c>
      <c r="C9" s="180" t="s">
        <v>653</v>
      </c>
      <c r="D9" s="192">
        <v>25279</v>
      </c>
      <c r="E9" s="192" t="s">
        <v>655</v>
      </c>
      <c r="F9" s="189">
        <v>48.593084974215571</v>
      </c>
    </row>
    <row r="10" spans="1:6" ht="14.25" x14ac:dyDescent="0.2">
      <c r="A10" s="295" t="s">
        <v>662</v>
      </c>
      <c r="B10" s="180">
        <v>1</v>
      </c>
      <c r="C10" s="180" t="s">
        <v>654</v>
      </c>
      <c r="D10" s="192">
        <v>0</v>
      </c>
      <c r="E10" s="192">
        <v>80</v>
      </c>
      <c r="F10" s="189">
        <v>87.63156560608958</v>
      </c>
    </row>
    <row r="11" spans="1:6" ht="14.25" x14ac:dyDescent="0.2">
      <c r="A11" s="296"/>
      <c r="B11" s="180">
        <v>2</v>
      </c>
      <c r="C11" s="180" t="s">
        <v>654</v>
      </c>
      <c r="D11" s="192">
        <v>80</v>
      </c>
      <c r="E11" s="192">
        <v>150</v>
      </c>
      <c r="F11" s="189">
        <v>131.15724333963334</v>
      </c>
    </row>
    <row r="12" spans="1:6" ht="14.25" x14ac:dyDescent="0.2">
      <c r="A12" s="296"/>
      <c r="B12" s="180">
        <v>3</v>
      </c>
      <c r="C12" s="180" t="s">
        <v>654</v>
      </c>
      <c r="D12" s="192">
        <v>150</v>
      </c>
      <c r="E12" s="192">
        <v>231</v>
      </c>
      <c r="F12" s="189">
        <v>223.24876533162319</v>
      </c>
    </row>
    <row r="13" spans="1:6" ht="14.25" x14ac:dyDescent="0.2">
      <c r="A13" s="297"/>
      <c r="B13" s="180">
        <v>4</v>
      </c>
      <c r="C13" s="180" t="s">
        <v>654</v>
      </c>
      <c r="D13" s="192">
        <v>231</v>
      </c>
      <c r="E13" s="192" t="s">
        <v>655</v>
      </c>
      <c r="F13" s="189">
        <v>479.18039839791726</v>
      </c>
    </row>
    <row r="14" spans="1:6" ht="14.25" x14ac:dyDescent="0.2">
      <c r="A14" s="295" t="s">
        <v>661</v>
      </c>
      <c r="B14" s="180">
        <v>1</v>
      </c>
      <c r="C14" s="180" t="s">
        <v>654</v>
      </c>
      <c r="D14" s="192">
        <v>0</v>
      </c>
      <c r="E14" s="192">
        <v>422</v>
      </c>
      <c r="F14" s="189">
        <v>528.40364794353638</v>
      </c>
    </row>
    <row r="15" spans="1:6" ht="14.25" x14ac:dyDescent="0.2">
      <c r="A15" s="296"/>
      <c r="B15" s="180">
        <v>2</v>
      </c>
      <c r="C15" s="180" t="s">
        <v>654</v>
      </c>
      <c r="D15" s="192">
        <v>422</v>
      </c>
      <c r="E15" s="192">
        <v>1000</v>
      </c>
      <c r="F15" s="189">
        <v>1330.9579982255318</v>
      </c>
    </row>
    <row r="16" spans="1:6" ht="14.25" x14ac:dyDescent="0.2">
      <c r="A16" s="296"/>
      <c r="B16" s="180">
        <v>3</v>
      </c>
      <c r="C16" s="180" t="s">
        <v>654</v>
      </c>
      <c r="D16" s="192">
        <v>1000</v>
      </c>
      <c r="E16" s="192">
        <v>1800</v>
      </c>
      <c r="F16" s="189">
        <v>2724.6230242205661</v>
      </c>
    </row>
    <row r="17" spans="1:6" ht="14.25" x14ac:dyDescent="0.2">
      <c r="A17" s="297"/>
      <c r="B17" s="180">
        <v>4</v>
      </c>
      <c r="C17" s="180" t="s">
        <v>654</v>
      </c>
      <c r="D17" s="192">
        <v>1800</v>
      </c>
      <c r="E17" s="192" t="s">
        <v>655</v>
      </c>
      <c r="F17" s="189">
        <v>6660.8375588609561</v>
      </c>
    </row>
    <row r="18" spans="1:6" ht="14.25" x14ac:dyDescent="0.2">
      <c r="A18" s="298" t="s">
        <v>660</v>
      </c>
      <c r="B18" s="180">
        <v>1</v>
      </c>
      <c r="C18" s="180" t="s">
        <v>654</v>
      </c>
      <c r="D18" s="192">
        <v>0</v>
      </c>
      <c r="E18" s="192">
        <v>5000</v>
      </c>
      <c r="F18" s="189">
        <v>968.96452405505386</v>
      </c>
    </row>
    <row r="19" spans="1:6" ht="14.25" x14ac:dyDescent="0.2">
      <c r="A19" s="299"/>
      <c r="B19" s="180">
        <v>2</v>
      </c>
      <c r="C19" s="180" t="s">
        <v>654</v>
      </c>
      <c r="D19" s="192">
        <v>5000</v>
      </c>
      <c r="E19" s="192">
        <v>12000</v>
      </c>
      <c r="F19" s="189">
        <v>12448.754444889237</v>
      </c>
    </row>
    <row r="20" spans="1:6" ht="14.25" x14ac:dyDescent="0.2">
      <c r="A20" s="299"/>
      <c r="B20" s="180">
        <v>3</v>
      </c>
      <c r="C20" s="180" t="s">
        <v>654</v>
      </c>
      <c r="D20" s="192">
        <v>12000</v>
      </c>
      <c r="E20" s="192">
        <v>21500</v>
      </c>
      <c r="F20" s="189">
        <v>25714.33288122516</v>
      </c>
    </row>
    <row r="21" spans="1:6" ht="14.25" x14ac:dyDescent="0.2">
      <c r="A21" s="300"/>
      <c r="B21" s="180">
        <v>4</v>
      </c>
      <c r="C21" s="180" t="s">
        <v>654</v>
      </c>
      <c r="D21" s="192">
        <v>21500</v>
      </c>
      <c r="E21" s="192" t="s">
        <v>655</v>
      </c>
      <c r="F21" s="189">
        <v>51831.396508666861</v>
      </c>
    </row>
    <row r="22" spans="1:6" x14ac:dyDescent="0.2">
      <c r="A22" t="s">
        <v>658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10" sqref="B10"/>
    </sheetView>
  </sheetViews>
  <sheetFormatPr defaultRowHeight="12.75" x14ac:dyDescent="0.2"/>
  <cols>
    <col min="1" max="1" width="2.42578125" style="109" customWidth="1"/>
    <col min="2" max="2" width="33.7109375" style="109" customWidth="1"/>
    <col min="3" max="4" width="14.140625" style="109" customWidth="1"/>
    <col min="5" max="9" width="12.140625" style="109" customWidth="1"/>
    <col min="10" max="10" width="5.5703125" style="109" customWidth="1"/>
    <col min="11" max="11" width="5.28515625" style="109" customWidth="1"/>
    <col min="12" max="12" width="35.28515625" style="109" customWidth="1"/>
    <col min="13" max="20" width="11.7109375" style="109" customWidth="1"/>
    <col min="21" max="27" width="9.140625" style="109"/>
    <col min="28" max="28" width="25" style="109" bestFit="1" customWidth="1"/>
    <col min="29" max="29" width="14.5703125" style="109" bestFit="1" customWidth="1"/>
    <col min="30" max="16384" width="9.140625" style="109"/>
  </cols>
  <sheetData>
    <row r="1" spans="1:154" x14ac:dyDescent="0.2">
      <c r="B1" s="92" t="s">
        <v>24</v>
      </c>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row>
    <row r="2" spans="1:154" s="111" customFormat="1" ht="21.75" customHeight="1" x14ac:dyDescent="0.2">
      <c r="B2" s="303" t="str">
        <f>Overview!B4&amp; " - Effective from "&amp;Overview!D4&amp;" - "&amp;Overview!E4</f>
        <v>Vattenfall Networks Limited - GSP J - Effective from 1 April 2022 - Final</v>
      </c>
      <c r="C2" s="304"/>
      <c r="D2" s="304"/>
      <c r="E2" s="304"/>
      <c r="F2" s="304"/>
      <c r="G2" s="304"/>
      <c r="H2" s="304"/>
      <c r="I2" s="304"/>
      <c r="J2" s="304"/>
      <c r="K2" s="304"/>
      <c r="L2" s="304"/>
      <c r="M2" s="304"/>
      <c r="N2" s="304"/>
      <c r="O2" s="304"/>
      <c r="P2" s="304"/>
      <c r="Q2" s="304"/>
      <c r="R2" s="304"/>
      <c r="S2" s="304"/>
      <c r="T2" s="305"/>
      <c r="U2" s="110"/>
      <c r="V2" s="110"/>
      <c r="W2" s="110"/>
      <c r="X2" s="110"/>
      <c r="Y2" s="110"/>
      <c r="Z2" s="110"/>
      <c r="AA2" s="110"/>
      <c r="AB2" s="26"/>
      <c r="AC2" s="50" t="s">
        <v>162</v>
      </c>
      <c r="AD2" s="50" t="s">
        <v>164</v>
      </c>
      <c r="AE2" s="50" t="s">
        <v>163</v>
      </c>
      <c r="AF2" s="144" t="s">
        <v>30</v>
      </c>
      <c r="AG2" s="144" t="s">
        <v>31</v>
      </c>
      <c r="AH2" s="26" t="s">
        <v>129</v>
      </c>
      <c r="AI2" s="144" t="s">
        <v>37</v>
      </c>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c r="ED2" s="110"/>
      <c r="EE2" s="110"/>
      <c r="EF2" s="110"/>
      <c r="EG2" s="110"/>
      <c r="EH2" s="110"/>
      <c r="EI2" s="110"/>
      <c r="EJ2" s="110"/>
      <c r="EK2" s="110"/>
      <c r="EL2" s="110"/>
      <c r="EM2" s="110"/>
      <c r="EN2" s="110"/>
      <c r="EO2" s="110"/>
      <c r="EP2" s="110"/>
      <c r="EQ2" s="110"/>
      <c r="ER2" s="110"/>
      <c r="ES2" s="110"/>
      <c r="ET2" s="110"/>
      <c r="EU2" s="110"/>
      <c r="EV2" s="110"/>
      <c r="EW2" s="110"/>
      <c r="EX2" s="110"/>
    </row>
    <row r="3" spans="1:154" s="113" customFormat="1" ht="9" customHeight="1" x14ac:dyDescent="0.2">
      <c r="A3" s="112"/>
      <c r="B3" s="112"/>
      <c r="C3" s="112"/>
      <c r="D3" s="112"/>
      <c r="E3" s="112"/>
      <c r="F3" s="112"/>
      <c r="G3" s="112"/>
      <c r="H3" s="112"/>
      <c r="I3" s="112"/>
      <c r="J3" s="112"/>
      <c r="K3" s="112"/>
      <c r="L3" s="110"/>
      <c r="M3" s="110"/>
      <c r="N3" s="110"/>
      <c r="O3" s="110"/>
      <c r="P3" s="110"/>
      <c r="Q3" s="110"/>
      <c r="R3" s="110"/>
      <c r="S3" s="110"/>
      <c r="T3" s="110"/>
      <c r="U3" s="110"/>
      <c r="V3" s="110"/>
      <c r="W3" s="110"/>
      <c r="X3" s="110"/>
      <c r="Y3" s="110"/>
      <c r="Z3" s="110"/>
      <c r="AA3" s="110"/>
      <c r="AB3" s="16" t="s">
        <v>142</v>
      </c>
      <c r="AC3" s="146" t="s">
        <v>168</v>
      </c>
      <c r="AD3" s="147" t="s">
        <v>170</v>
      </c>
      <c r="AE3" s="148" t="s">
        <v>163</v>
      </c>
      <c r="AF3" s="154" t="s">
        <v>172</v>
      </c>
      <c r="AG3" s="149" t="s">
        <v>175</v>
      </c>
      <c r="AH3" s="149" t="s">
        <v>175</v>
      </c>
      <c r="AI3" s="150" t="s">
        <v>175</v>
      </c>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10"/>
      <c r="BR3" s="110"/>
      <c r="BS3" s="110"/>
      <c r="BT3" s="110"/>
      <c r="BU3" s="110"/>
      <c r="BV3" s="110"/>
      <c r="BW3" s="110"/>
      <c r="BX3" s="110"/>
      <c r="BY3" s="110"/>
      <c r="BZ3" s="110"/>
      <c r="CA3" s="110"/>
      <c r="CB3" s="110"/>
      <c r="CC3" s="110"/>
      <c r="CD3" s="110"/>
      <c r="CE3" s="110"/>
      <c r="CF3" s="110"/>
      <c r="CG3" s="110"/>
      <c r="CH3" s="110"/>
      <c r="CI3" s="110"/>
      <c r="CJ3" s="110"/>
      <c r="CK3" s="110"/>
      <c r="CL3" s="110"/>
      <c r="CM3" s="110"/>
      <c r="CN3" s="110"/>
      <c r="CO3" s="110"/>
      <c r="CP3" s="110"/>
      <c r="CQ3" s="110"/>
      <c r="CR3" s="110"/>
      <c r="CS3" s="110"/>
      <c r="CT3" s="110"/>
      <c r="CU3" s="110"/>
      <c r="CV3" s="110"/>
      <c r="CW3" s="110"/>
      <c r="CX3" s="110"/>
      <c r="CY3" s="110"/>
      <c r="CZ3" s="110"/>
      <c r="DA3" s="110"/>
      <c r="DB3" s="110"/>
      <c r="DC3" s="110"/>
      <c r="DD3" s="110"/>
      <c r="DE3" s="110"/>
      <c r="DF3" s="110"/>
      <c r="DG3" s="110"/>
      <c r="DH3" s="110"/>
      <c r="DI3" s="110"/>
      <c r="DJ3" s="110"/>
      <c r="DK3" s="110"/>
      <c r="DL3" s="110"/>
      <c r="DM3" s="110"/>
      <c r="DN3" s="110"/>
      <c r="DO3" s="110"/>
      <c r="DP3" s="110"/>
      <c r="DQ3" s="110"/>
      <c r="DR3" s="110"/>
      <c r="DS3" s="110"/>
      <c r="DT3" s="110"/>
      <c r="DU3" s="110"/>
      <c r="DV3" s="110"/>
      <c r="DW3" s="110"/>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row>
    <row r="4" spans="1:154" ht="26.25" customHeight="1" x14ac:dyDescent="0.2">
      <c r="B4" s="309" t="s">
        <v>166</v>
      </c>
      <c r="C4" s="310"/>
      <c r="D4" s="310"/>
      <c r="E4" s="310"/>
      <c r="F4" s="310"/>
      <c r="G4" s="310"/>
      <c r="H4" s="310"/>
      <c r="I4" s="311"/>
      <c r="L4" s="309" t="s">
        <v>167</v>
      </c>
      <c r="M4" s="310"/>
      <c r="N4" s="310"/>
      <c r="O4" s="310"/>
      <c r="P4" s="310"/>
      <c r="Q4" s="310"/>
      <c r="R4" s="310"/>
      <c r="S4" s="310"/>
      <c r="T4" s="311"/>
      <c r="AB4" s="16" t="s">
        <v>143</v>
      </c>
      <c r="AC4" s="146" t="s">
        <v>168</v>
      </c>
      <c r="AD4" s="147" t="s">
        <v>170</v>
      </c>
      <c r="AE4" s="148" t="s">
        <v>163</v>
      </c>
      <c r="AF4" s="149" t="s">
        <v>175</v>
      </c>
      <c r="AG4" s="149" t="s">
        <v>175</v>
      </c>
      <c r="AH4" s="149" t="s">
        <v>175</v>
      </c>
      <c r="AI4" s="150" t="s">
        <v>175</v>
      </c>
    </row>
    <row r="5" spans="1:154" ht="18" customHeight="1" x14ac:dyDescent="0.2">
      <c r="B5" s="313" t="s">
        <v>104</v>
      </c>
      <c r="C5" s="313"/>
      <c r="D5" s="313"/>
      <c r="E5" s="313"/>
      <c r="F5" s="313"/>
      <c r="G5" s="313"/>
      <c r="H5" s="313"/>
      <c r="I5" s="313"/>
      <c r="L5" s="313" t="s">
        <v>106</v>
      </c>
      <c r="M5" s="313"/>
      <c r="N5" s="313"/>
      <c r="O5" s="313"/>
      <c r="P5" s="313"/>
      <c r="Q5" s="313"/>
      <c r="R5" s="313"/>
      <c r="S5" s="313"/>
      <c r="T5" s="313"/>
      <c r="AB5" s="16" t="s">
        <v>144</v>
      </c>
      <c r="AC5" s="146" t="s">
        <v>168</v>
      </c>
      <c r="AD5" s="147" t="s">
        <v>170</v>
      </c>
      <c r="AE5" s="148" t="s">
        <v>163</v>
      </c>
      <c r="AF5" s="154" t="s">
        <v>172</v>
      </c>
      <c r="AG5" s="149" t="s">
        <v>175</v>
      </c>
      <c r="AH5" s="149" t="s">
        <v>175</v>
      </c>
      <c r="AI5" s="150" t="s">
        <v>175</v>
      </c>
    </row>
    <row r="6" spans="1:154" s="114" customFormat="1" ht="27.75" customHeight="1" x14ac:dyDescent="0.2">
      <c r="B6" s="312" t="s">
        <v>110</v>
      </c>
      <c r="C6" s="312"/>
      <c r="D6" s="312"/>
      <c r="E6" s="312"/>
      <c r="F6" s="312"/>
      <c r="G6" s="312"/>
      <c r="H6" s="312"/>
      <c r="I6" s="312"/>
      <c r="L6" s="312" t="s">
        <v>111</v>
      </c>
      <c r="M6" s="312"/>
      <c r="N6" s="312"/>
      <c r="O6" s="312"/>
      <c r="P6" s="312"/>
      <c r="Q6" s="312"/>
      <c r="R6" s="312"/>
      <c r="S6" s="312"/>
      <c r="T6" s="312"/>
      <c r="AB6" s="16" t="s">
        <v>145</v>
      </c>
      <c r="AC6" s="146" t="s">
        <v>168</v>
      </c>
      <c r="AD6" s="147" t="s">
        <v>170</v>
      </c>
      <c r="AE6" s="148" t="s">
        <v>163</v>
      </c>
      <c r="AF6" s="149" t="s">
        <v>175</v>
      </c>
      <c r="AG6" s="149" t="s">
        <v>175</v>
      </c>
      <c r="AH6" s="149" t="s">
        <v>175</v>
      </c>
      <c r="AI6" s="150" t="s">
        <v>175</v>
      </c>
    </row>
    <row r="7" spans="1:154" ht="18" customHeight="1" x14ac:dyDescent="0.2">
      <c r="B7" s="313" t="s">
        <v>105</v>
      </c>
      <c r="C7" s="313"/>
      <c r="D7" s="313"/>
      <c r="E7" s="313"/>
      <c r="F7" s="313"/>
      <c r="G7" s="313"/>
      <c r="H7" s="313"/>
      <c r="I7" s="313"/>
      <c r="L7" s="313" t="s">
        <v>107</v>
      </c>
      <c r="M7" s="313"/>
      <c r="N7" s="313"/>
      <c r="O7" s="313"/>
      <c r="P7" s="313"/>
      <c r="Q7" s="313"/>
      <c r="R7" s="313"/>
      <c r="S7" s="313"/>
      <c r="T7" s="313"/>
      <c r="AB7" s="16" t="s">
        <v>146</v>
      </c>
      <c r="AC7" s="146" t="s">
        <v>168</v>
      </c>
      <c r="AD7" s="147" t="s">
        <v>170</v>
      </c>
      <c r="AE7" s="148" t="s">
        <v>163</v>
      </c>
      <c r="AF7" s="154" t="s">
        <v>172</v>
      </c>
      <c r="AG7" s="154" t="s">
        <v>173</v>
      </c>
      <c r="AH7" s="155" t="s">
        <v>174</v>
      </c>
      <c r="AI7" s="156" t="s">
        <v>37</v>
      </c>
    </row>
    <row r="8" spans="1:154" ht="8.25" customHeight="1" x14ac:dyDescent="0.2">
      <c r="AB8" s="16" t="s">
        <v>147</v>
      </c>
      <c r="AC8" s="146" t="s">
        <v>168</v>
      </c>
      <c r="AD8" s="147" t="s">
        <v>170</v>
      </c>
      <c r="AE8" s="148" t="s">
        <v>163</v>
      </c>
      <c r="AF8" s="154" t="s">
        <v>172</v>
      </c>
      <c r="AG8" s="154" t="s">
        <v>173</v>
      </c>
      <c r="AH8" s="155" t="s">
        <v>174</v>
      </c>
      <c r="AI8" s="151" t="s">
        <v>37</v>
      </c>
    </row>
    <row r="9" spans="1:154" ht="72" customHeight="1" x14ac:dyDescent="0.2">
      <c r="B9" s="115" t="s">
        <v>108</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109</v>
      </c>
      <c r="M9" s="134" t="str">
        <f>'Annex 2 EHV charges'!H9</f>
        <v>Import
Super Red
unit charge
(p/kWh)</v>
      </c>
      <c r="N9" s="134" t="str">
        <f>'Annex 2 EHV charges'!I9</f>
        <v>Import
fixed charge
(p/day)</v>
      </c>
      <c r="O9" s="134" t="str">
        <f>'Annex 2 EHV charges'!J9</f>
        <v>Import
capacity charge
(p/kVA/day)</v>
      </c>
      <c r="P9" s="134" t="str">
        <f>'Annex 2 EHV charges'!K9</f>
        <v>Import
exceeded capacity charge
(p/kVA/day)</v>
      </c>
      <c r="Q9" s="135" t="str">
        <f>'Annex 2 EHV charges'!L9</f>
        <v>Export
Super Red
unit charge
(p/kWh)</v>
      </c>
      <c r="R9" s="135" t="str">
        <f>'Annex 2 EHV charges'!M9</f>
        <v>Export
fixed charge
(p/day)</v>
      </c>
      <c r="S9" s="135" t="str">
        <f>'Annex 2 EHV charges'!N9</f>
        <v>Export
capacity charge
(p/kVA/day)</v>
      </c>
      <c r="T9" s="135" t="str">
        <f>'Annex 2 EHV charges'!O9</f>
        <v>Export
exceeded capacity charge
(p/kVA/day)</v>
      </c>
      <c r="AB9" s="16" t="s">
        <v>148</v>
      </c>
      <c r="AC9" s="146" t="s">
        <v>168</v>
      </c>
      <c r="AD9" s="147" t="s">
        <v>170</v>
      </c>
      <c r="AE9" s="148" t="s">
        <v>163</v>
      </c>
      <c r="AF9" s="154" t="s">
        <v>172</v>
      </c>
      <c r="AG9" s="154" t="s">
        <v>173</v>
      </c>
      <c r="AH9" s="155" t="s">
        <v>174</v>
      </c>
      <c r="AI9" s="151" t="s">
        <v>37</v>
      </c>
    </row>
    <row r="10" spans="1:154" ht="30" customHeight="1" x14ac:dyDescent="0.2">
      <c r="B10" s="103" t="s">
        <v>146</v>
      </c>
      <c r="C10" s="130" t="str">
        <f>IFERROR(VLOOKUP($B$10,'Annex 1 LV, HV and UMS charges'!$A:$K,4,FALSE),"")</f>
        <v/>
      </c>
      <c r="D10" s="131" t="str">
        <f>IFERROR(VLOOKUP($B$10,'Annex 1 LV, HV and UMS charges'!$A:$K,5,FALSE),"")</f>
        <v/>
      </c>
      <c r="E10" s="131"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EHV charges'!$G:$O,2,FALSE),"")</f>
        <v/>
      </c>
      <c r="N10" s="105" t="str">
        <f>IFERROR(VLOOKUP($L$10,'Annex 2 EHV charges'!$G:$O,3,FALSE),"")</f>
        <v/>
      </c>
      <c r="O10" s="105" t="str">
        <f>IFERROR(VLOOKUP($L$10,'Annex 2 EHV charges'!$G:$O,4,FALSE),"")</f>
        <v/>
      </c>
      <c r="P10" s="105" t="str">
        <f>IFERROR(VLOOKUP($L$10,'Annex 2 EHV charges'!$G:$O,5,FALSE),"")</f>
        <v/>
      </c>
      <c r="Q10" s="118" t="str">
        <f>IFERROR(VLOOKUP($L$10,'Annex 2 EHV charges'!$G:$O,6,FALSE),"")</f>
        <v/>
      </c>
      <c r="R10" s="118" t="str">
        <f>IFERROR(VLOOKUP($L$10,'Annex 2 EHV charges'!$G:$O,7,FALSE),"")</f>
        <v/>
      </c>
      <c r="S10" s="118" t="str">
        <f>IFERROR(VLOOKUP($L$10,'Annex 2 EHV charges'!$G:$O,8,FALSE),"")</f>
        <v/>
      </c>
      <c r="T10" s="118" t="str">
        <f>IFERROR(VLOOKUP($L$10,'Annex 2 EHV charges'!$G:$O,9,FALSE),"")</f>
        <v/>
      </c>
      <c r="AB10" s="16" t="s">
        <v>149</v>
      </c>
      <c r="AC10" s="152" t="s">
        <v>169</v>
      </c>
      <c r="AD10" s="153" t="s">
        <v>171</v>
      </c>
      <c r="AE10" s="148" t="s">
        <v>163</v>
      </c>
      <c r="AF10" s="149" t="s">
        <v>175</v>
      </c>
      <c r="AG10" s="149" t="s">
        <v>175</v>
      </c>
      <c r="AH10" s="149" t="s">
        <v>175</v>
      </c>
      <c r="AI10" s="149" t="s">
        <v>175</v>
      </c>
    </row>
    <row r="11" spans="1:154" ht="7.5" customHeight="1" x14ac:dyDescent="0.2">
      <c r="AB11" s="16" t="s">
        <v>150</v>
      </c>
      <c r="AC11" s="146" t="s">
        <v>168</v>
      </c>
      <c r="AD11" s="147" t="s">
        <v>170</v>
      </c>
      <c r="AE11" s="148" t="s">
        <v>163</v>
      </c>
      <c r="AF11" s="154" t="s">
        <v>172</v>
      </c>
      <c r="AG11" s="149" t="s">
        <v>175</v>
      </c>
      <c r="AH11" s="149" t="s">
        <v>175</v>
      </c>
      <c r="AI11" s="149" t="s">
        <v>175</v>
      </c>
    </row>
    <row r="12" spans="1:154" ht="88.5" customHeight="1" x14ac:dyDescent="0.2">
      <c r="B12" s="119" t="s">
        <v>74</v>
      </c>
      <c r="C12" s="116" t="str">
        <f>C9</f>
        <v>Red unit charge
p/kWh</v>
      </c>
      <c r="D12" s="116" t="str">
        <f>D9</f>
        <v>Amber unit charge
p/kWh</v>
      </c>
      <c r="E12" s="116" t="str">
        <f>E9</f>
        <v>Green unit charge
p/kWh</v>
      </c>
      <c r="F12" s="116" t="s">
        <v>75</v>
      </c>
      <c r="G12" s="116" t="s">
        <v>72</v>
      </c>
      <c r="H12" s="116" t="s">
        <v>132</v>
      </c>
      <c r="I12" s="116" t="s">
        <v>73</v>
      </c>
      <c r="L12" s="119" t="s">
        <v>74</v>
      </c>
      <c r="M12" s="116" t="s">
        <v>94</v>
      </c>
      <c r="N12" s="116" t="s">
        <v>75</v>
      </c>
      <c r="O12" s="116" t="s">
        <v>90</v>
      </c>
      <c r="P12" s="116" t="s">
        <v>132</v>
      </c>
      <c r="Q12" s="117" t="s">
        <v>92</v>
      </c>
      <c r="R12" s="117" t="s">
        <v>75</v>
      </c>
      <c r="S12" s="117" t="s">
        <v>91</v>
      </c>
      <c r="T12" s="117" t="s">
        <v>132</v>
      </c>
      <c r="AB12" s="16" t="s">
        <v>151</v>
      </c>
      <c r="AC12" s="146" t="s">
        <v>168</v>
      </c>
      <c r="AD12" s="147" t="s">
        <v>170</v>
      </c>
      <c r="AE12" s="148" t="s">
        <v>163</v>
      </c>
      <c r="AF12" s="154" t="s">
        <v>172</v>
      </c>
      <c r="AG12" s="149" t="s">
        <v>175</v>
      </c>
      <c r="AH12" s="149" t="s">
        <v>175</v>
      </c>
      <c r="AI12" s="149" t="s">
        <v>175</v>
      </c>
    </row>
    <row r="13" spans="1:154" ht="30" customHeight="1" x14ac:dyDescent="0.2">
      <c r="B13" s="120" t="s">
        <v>76</v>
      </c>
      <c r="C13" s="125"/>
      <c r="D13" s="125"/>
      <c r="E13" s="125"/>
      <c r="F13" s="125"/>
      <c r="G13" s="125"/>
      <c r="H13" s="125"/>
      <c r="I13" s="125"/>
      <c r="L13" s="120" t="s">
        <v>76</v>
      </c>
      <c r="M13" s="106"/>
      <c r="N13" s="106"/>
      <c r="O13" s="106"/>
      <c r="P13" s="106"/>
      <c r="Q13" s="107"/>
      <c r="R13" s="107">
        <f>N13</f>
        <v>0</v>
      </c>
      <c r="S13" s="107"/>
      <c r="T13" s="107"/>
      <c r="AB13" s="16" t="s">
        <v>152</v>
      </c>
      <c r="AC13" s="146" t="s">
        <v>168</v>
      </c>
      <c r="AD13" s="147" t="s">
        <v>170</v>
      </c>
      <c r="AE13" s="148" t="s">
        <v>163</v>
      </c>
      <c r="AF13" s="154" t="s">
        <v>172</v>
      </c>
      <c r="AG13" s="149" t="s">
        <v>175</v>
      </c>
      <c r="AH13" s="149" t="s">
        <v>175</v>
      </c>
      <c r="AI13" s="151" t="s">
        <v>37</v>
      </c>
    </row>
    <row r="14" spans="1:154" ht="30" customHeight="1" x14ac:dyDescent="0.2">
      <c r="B14" s="121" t="s">
        <v>78</v>
      </c>
      <c r="C14" s="104">
        <f t="shared" ref="C14:I14" si="0">C13</f>
        <v>0</v>
      </c>
      <c r="D14" s="104">
        <f t="shared" si="0"/>
        <v>0</v>
      </c>
      <c r="E14" s="104">
        <f t="shared" si="0"/>
        <v>0</v>
      </c>
      <c r="F14" s="104">
        <f t="shared" si="0"/>
        <v>0</v>
      </c>
      <c r="G14" s="104">
        <f t="shared" si="0"/>
        <v>0</v>
      </c>
      <c r="H14" s="104">
        <f t="shared" si="0"/>
        <v>0</v>
      </c>
      <c r="I14" s="104">
        <f t="shared" si="0"/>
        <v>0</v>
      </c>
      <c r="L14" s="121" t="s">
        <v>78</v>
      </c>
      <c r="M14" s="104">
        <f>M13</f>
        <v>0</v>
      </c>
      <c r="N14" s="104">
        <f t="shared" ref="N14:T14" si="1">N13</f>
        <v>0</v>
      </c>
      <c r="O14" s="104">
        <f t="shared" si="1"/>
        <v>0</v>
      </c>
      <c r="P14" s="104">
        <f t="shared" si="1"/>
        <v>0</v>
      </c>
      <c r="Q14" s="108">
        <f t="shared" si="1"/>
        <v>0</v>
      </c>
      <c r="R14" s="108">
        <f t="shared" si="1"/>
        <v>0</v>
      </c>
      <c r="S14" s="108">
        <f t="shared" si="1"/>
        <v>0</v>
      </c>
      <c r="T14" s="108">
        <f t="shared" si="1"/>
        <v>0</v>
      </c>
      <c r="AB14" s="16" t="s">
        <v>153</v>
      </c>
      <c r="AC14" s="146" t="s">
        <v>168</v>
      </c>
      <c r="AD14" s="147" t="s">
        <v>170</v>
      </c>
      <c r="AE14" s="148" t="s">
        <v>163</v>
      </c>
      <c r="AF14" s="154" t="s">
        <v>172</v>
      </c>
      <c r="AG14" s="149" t="s">
        <v>175</v>
      </c>
      <c r="AH14" s="149" t="s">
        <v>175</v>
      </c>
      <c r="AI14" s="149" t="s">
        <v>175</v>
      </c>
    </row>
    <row r="15" spans="1:154" ht="7.5" customHeight="1" x14ac:dyDescent="0.2">
      <c r="AB15" s="16" t="s">
        <v>154</v>
      </c>
      <c r="AC15" s="146" t="s">
        <v>168</v>
      </c>
      <c r="AD15" s="147" t="s">
        <v>170</v>
      </c>
      <c r="AE15" s="148" t="s">
        <v>163</v>
      </c>
      <c r="AF15" s="154" t="s">
        <v>172</v>
      </c>
      <c r="AG15" s="149" t="s">
        <v>175</v>
      </c>
      <c r="AH15" s="149" t="s">
        <v>175</v>
      </c>
      <c r="AI15" s="151" t="s">
        <v>37</v>
      </c>
    </row>
    <row r="16" spans="1:154" ht="63.75" customHeight="1" x14ac:dyDescent="0.2">
      <c r="B16" s="119" t="s">
        <v>77</v>
      </c>
      <c r="C16" s="116" t="s">
        <v>87</v>
      </c>
      <c r="D16" s="116" t="s">
        <v>88</v>
      </c>
      <c r="E16" s="116" t="s">
        <v>89</v>
      </c>
      <c r="F16" s="116" t="s">
        <v>83</v>
      </c>
      <c r="G16" s="116" t="s">
        <v>82</v>
      </c>
      <c r="H16" s="116" t="s">
        <v>133</v>
      </c>
      <c r="I16" s="116" t="s">
        <v>81</v>
      </c>
      <c r="L16" s="119" t="s">
        <v>77</v>
      </c>
      <c r="M16" s="116" t="s">
        <v>95</v>
      </c>
      <c r="N16" s="116" t="s">
        <v>93</v>
      </c>
      <c r="O16" s="116" t="s">
        <v>98</v>
      </c>
      <c r="P16" s="116" t="s">
        <v>134</v>
      </c>
      <c r="Q16" s="117" t="s">
        <v>96</v>
      </c>
      <c r="R16" s="117" t="s">
        <v>97</v>
      </c>
      <c r="S16" s="117" t="s">
        <v>99</v>
      </c>
      <c r="T16" s="117" t="s">
        <v>135</v>
      </c>
      <c r="AB16" s="16" t="s">
        <v>155</v>
      </c>
      <c r="AC16" s="146" t="s">
        <v>168</v>
      </c>
      <c r="AD16" s="147" t="s">
        <v>170</v>
      </c>
      <c r="AE16" s="148" t="s">
        <v>163</v>
      </c>
      <c r="AF16" s="154" t="s">
        <v>172</v>
      </c>
      <c r="AG16" s="149" t="s">
        <v>175</v>
      </c>
      <c r="AH16" s="149" t="s">
        <v>175</v>
      </c>
      <c r="AI16" s="149" t="s">
        <v>175</v>
      </c>
    </row>
    <row r="17" spans="2:35" ht="30" customHeight="1" x14ac:dyDescent="0.2">
      <c r="B17" s="120" t="s">
        <v>79</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79</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6" t="s">
        <v>156</v>
      </c>
      <c r="AC17" s="146" t="s">
        <v>168</v>
      </c>
      <c r="AD17" s="147" t="s">
        <v>170</v>
      </c>
      <c r="AE17" s="148" t="s">
        <v>163</v>
      </c>
      <c r="AF17" s="154" t="s">
        <v>172</v>
      </c>
      <c r="AG17" s="149" t="s">
        <v>175</v>
      </c>
      <c r="AH17" s="149" t="s">
        <v>175</v>
      </c>
      <c r="AI17" s="151" t="s">
        <v>37</v>
      </c>
    </row>
    <row r="18" spans="2:35" ht="30" customHeight="1" x14ac:dyDescent="0.2">
      <c r="B18" s="121" t="s">
        <v>80</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80</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6" t="s">
        <v>157</v>
      </c>
      <c r="AC18" s="146" t="s">
        <v>168</v>
      </c>
      <c r="AD18" s="147" t="s">
        <v>170</v>
      </c>
      <c r="AE18" s="148" t="s">
        <v>163</v>
      </c>
      <c r="AF18" s="154" t="s">
        <v>172</v>
      </c>
      <c r="AG18" s="149" t="s">
        <v>175</v>
      </c>
      <c r="AH18" s="149" t="s">
        <v>175</v>
      </c>
      <c r="AI18" s="149" t="s">
        <v>175</v>
      </c>
    </row>
    <row r="19" spans="2:35" ht="7.5" customHeight="1" x14ac:dyDescent="0.2"/>
    <row r="20" spans="2:35" ht="39.75" customHeight="1" x14ac:dyDescent="0.2">
      <c r="C20" s="124" t="s">
        <v>84</v>
      </c>
      <c r="M20" s="116" t="s">
        <v>100</v>
      </c>
      <c r="N20" s="117" t="s">
        <v>101</v>
      </c>
    </row>
    <row r="21" spans="2:35" ht="30" customHeight="1" x14ac:dyDescent="0.2">
      <c r="B21" s="120" t="s">
        <v>79</v>
      </c>
      <c r="C21" s="126">
        <f>SUM(C17:I17)</f>
        <v>0</v>
      </c>
      <c r="L21" s="120" t="s">
        <v>79</v>
      </c>
      <c r="M21" s="126">
        <f>SUM(M17:P17)</f>
        <v>0</v>
      </c>
      <c r="N21" s="127">
        <f>SUM(Q17:T17)</f>
        <v>0</v>
      </c>
    </row>
    <row r="22" spans="2:35" ht="30" customHeight="1" x14ac:dyDescent="0.2">
      <c r="B22" s="121" t="s">
        <v>80</v>
      </c>
      <c r="C22" s="128">
        <f>SUM(C18:I18)</f>
        <v>0</v>
      </c>
      <c r="L22" s="121" t="s">
        <v>80</v>
      </c>
      <c r="M22" s="128">
        <f>SUM(M18:P18)</f>
        <v>0</v>
      </c>
      <c r="N22" s="129">
        <f>SUM(Q18:T18)</f>
        <v>0</v>
      </c>
    </row>
    <row r="24" spans="2:35" ht="30.75" customHeight="1" x14ac:dyDescent="0.2">
      <c r="B24" s="306" t="s">
        <v>102</v>
      </c>
      <c r="C24" s="307"/>
      <c r="D24" s="308"/>
      <c r="L24" s="306" t="s">
        <v>103</v>
      </c>
      <c r="M24" s="307"/>
      <c r="N24" s="30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charges'!$G$10:$G$11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B1" zoomScale="47" zoomScaleNormal="70" zoomScaleSheetLayoutView="100" workbookViewId="0">
      <selection activeCell="H17" sqref="H17"/>
    </sheetView>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3" t="s">
        <v>24</v>
      </c>
      <c r="B1" s="246"/>
      <c r="C1" s="247"/>
      <c r="D1" s="247"/>
      <c r="E1" s="245"/>
      <c r="F1" s="245"/>
      <c r="G1" s="245"/>
      <c r="H1" s="245"/>
      <c r="I1" s="245"/>
      <c r="J1" s="245"/>
      <c r="K1" s="245"/>
      <c r="L1" s="47"/>
      <c r="M1" s="47"/>
      <c r="N1" s="47"/>
    </row>
    <row r="2" spans="1:14" ht="27" customHeight="1" x14ac:dyDescent="0.2">
      <c r="A2" s="251" t="str">
        <f>Overview!B4&amp; " - Effective from "&amp;Overview!D4&amp;" - "&amp;Overview!E4&amp;" LV and HV charges"</f>
        <v>Vattenfall Networks Limited - GSP J - Effective from 1 April 2022 - Final LV and HV charges</v>
      </c>
      <c r="B2" s="251"/>
      <c r="C2" s="251"/>
      <c r="D2" s="251"/>
      <c r="E2" s="251"/>
      <c r="F2" s="251"/>
      <c r="G2" s="251"/>
      <c r="H2" s="251"/>
      <c r="I2" s="251"/>
      <c r="J2" s="251"/>
      <c r="K2" s="251"/>
    </row>
    <row r="3" spans="1:14" s="82" customFormat="1" ht="15" customHeight="1" x14ac:dyDescent="0.2">
      <c r="A3" s="80"/>
      <c r="B3" s="80"/>
      <c r="C3" s="80"/>
      <c r="D3" s="80"/>
      <c r="E3" s="80"/>
      <c r="F3" s="80"/>
      <c r="G3" s="80"/>
      <c r="H3" s="80"/>
      <c r="I3" s="80"/>
      <c r="J3" s="80"/>
      <c r="K3" s="80"/>
      <c r="L3" s="81"/>
      <c r="M3" s="81"/>
    </row>
    <row r="4" spans="1:14" ht="27" customHeight="1" x14ac:dyDescent="0.2">
      <c r="A4" s="251" t="s">
        <v>159</v>
      </c>
      <c r="B4" s="251"/>
      <c r="C4" s="251"/>
      <c r="D4" s="251"/>
      <c r="E4" s="251"/>
      <c r="F4" s="80"/>
      <c r="G4" s="251" t="s">
        <v>160</v>
      </c>
      <c r="H4" s="251"/>
      <c r="I4" s="251"/>
      <c r="J4" s="251"/>
      <c r="K4" s="251"/>
    </row>
    <row r="5" spans="1:14" ht="28.5" customHeight="1" x14ac:dyDescent="0.2">
      <c r="A5" s="73" t="s">
        <v>17</v>
      </c>
      <c r="B5" s="76" t="s">
        <v>62</v>
      </c>
      <c r="C5" s="252" t="s">
        <v>63</v>
      </c>
      <c r="D5" s="253"/>
      <c r="E5" s="75" t="s">
        <v>64</v>
      </c>
      <c r="F5" s="80"/>
      <c r="G5" s="255"/>
      <c r="H5" s="256"/>
      <c r="I5" s="77" t="s">
        <v>68</v>
      </c>
      <c r="J5" s="78" t="s">
        <v>69</v>
      </c>
      <c r="K5" s="75" t="s">
        <v>64</v>
      </c>
      <c r="L5" s="80"/>
    </row>
    <row r="6" spans="1:14" ht="65.25" customHeight="1" x14ac:dyDescent="0.2">
      <c r="A6" s="188" t="s">
        <v>65</v>
      </c>
      <c r="B6" s="21" t="s">
        <v>663</v>
      </c>
      <c r="C6" s="254" t="s">
        <v>664</v>
      </c>
      <c r="D6" s="254"/>
      <c r="E6" s="184" t="s">
        <v>665</v>
      </c>
      <c r="F6" s="80"/>
      <c r="G6" s="242" t="s">
        <v>66</v>
      </c>
      <c r="H6" s="242"/>
      <c r="I6" s="21" t="s">
        <v>663</v>
      </c>
      <c r="J6" s="79" t="s">
        <v>664</v>
      </c>
      <c r="K6" s="184" t="s">
        <v>665</v>
      </c>
      <c r="L6" s="80"/>
    </row>
    <row r="7" spans="1:14" ht="65.25" customHeight="1" x14ac:dyDescent="0.2">
      <c r="A7" s="188" t="s">
        <v>20</v>
      </c>
      <c r="B7" s="183"/>
      <c r="C7" s="257"/>
      <c r="D7" s="257"/>
      <c r="E7" s="79" t="s">
        <v>666</v>
      </c>
      <c r="F7" s="80"/>
      <c r="G7" s="242" t="s">
        <v>667</v>
      </c>
      <c r="H7" s="242"/>
      <c r="I7" s="183"/>
      <c r="J7" s="79" t="s">
        <v>668</v>
      </c>
      <c r="K7" s="184" t="s">
        <v>665</v>
      </c>
      <c r="L7" s="80"/>
    </row>
    <row r="8" spans="1:14" ht="65.25" customHeight="1" x14ac:dyDescent="0.2">
      <c r="A8" s="187" t="s">
        <v>18</v>
      </c>
      <c r="B8" s="248" t="s">
        <v>19</v>
      </c>
      <c r="C8" s="249"/>
      <c r="D8" s="249"/>
      <c r="E8" s="250"/>
      <c r="F8" s="80"/>
      <c r="G8" s="243" t="s">
        <v>20</v>
      </c>
      <c r="H8" s="244"/>
      <c r="I8" s="183"/>
      <c r="J8" s="183"/>
      <c r="K8" s="79" t="s">
        <v>666</v>
      </c>
      <c r="L8" s="80"/>
    </row>
    <row r="9" spans="1:14" s="82" customFormat="1" ht="27" customHeight="1" x14ac:dyDescent="0.2">
      <c r="A9" s="80"/>
      <c r="B9" s="80"/>
      <c r="C9" s="80"/>
      <c r="D9" s="80"/>
      <c r="E9" s="80"/>
      <c r="F9" s="80"/>
      <c r="G9" s="242" t="s">
        <v>18</v>
      </c>
      <c r="H9" s="242"/>
      <c r="I9" s="248" t="s">
        <v>19</v>
      </c>
      <c r="J9" s="249"/>
      <c r="K9" s="250"/>
      <c r="L9" s="81"/>
      <c r="M9" s="81"/>
    </row>
    <row r="10" spans="1:14" s="82" customFormat="1" ht="12.75" customHeight="1" x14ac:dyDescent="0.2">
      <c r="A10" s="80"/>
      <c r="B10" s="80"/>
      <c r="C10" s="80"/>
      <c r="D10" s="80"/>
      <c r="E10" s="80"/>
      <c r="F10" s="80"/>
      <c r="G10" s="80"/>
      <c r="H10" s="80"/>
      <c r="I10" s="80"/>
      <c r="J10" s="80"/>
      <c r="K10" s="80"/>
      <c r="L10" s="81"/>
      <c r="M10" s="81"/>
    </row>
    <row r="11" spans="1:14" ht="78.75" customHeight="1" x14ac:dyDescent="0.2">
      <c r="A11" s="26" t="s">
        <v>128</v>
      </c>
      <c r="B11" s="142" t="s">
        <v>28</v>
      </c>
      <c r="C11" s="145" t="s">
        <v>29</v>
      </c>
      <c r="D11" s="50" t="s">
        <v>162</v>
      </c>
      <c r="E11" s="50" t="s">
        <v>164</v>
      </c>
      <c r="F11" s="50" t="s">
        <v>163</v>
      </c>
      <c r="G11" s="142" t="s">
        <v>30</v>
      </c>
      <c r="H11" s="142" t="s">
        <v>31</v>
      </c>
      <c r="I11" s="26" t="s">
        <v>129</v>
      </c>
      <c r="J11" s="142" t="s">
        <v>37</v>
      </c>
      <c r="K11" s="142" t="s">
        <v>0</v>
      </c>
    </row>
    <row r="12" spans="1:14" ht="32.25" customHeight="1" x14ac:dyDescent="0.2">
      <c r="A12" s="16" t="s">
        <v>478</v>
      </c>
      <c r="B12" s="40" t="s">
        <v>694</v>
      </c>
      <c r="C12" s="207" t="s">
        <v>651</v>
      </c>
      <c r="D12" s="198">
        <v>16.433</v>
      </c>
      <c r="E12" s="199">
        <v>0.71899999999999997</v>
      </c>
      <c r="F12" s="200">
        <v>0.11</v>
      </c>
      <c r="G12" s="195">
        <v>19.71</v>
      </c>
      <c r="H12" s="196"/>
      <c r="I12" s="196"/>
      <c r="J12" s="194"/>
      <c r="K12" s="41" t="s">
        <v>778</v>
      </c>
    </row>
    <row r="13" spans="1:14" ht="32.25" customHeight="1" x14ac:dyDescent="0.2">
      <c r="A13" s="16" t="s">
        <v>479</v>
      </c>
      <c r="B13" s="40" t="s">
        <v>695</v>
      </c>
      <c r="C13" s="204" t="s">
        <v>419</v>
      </c>
      <c r="D13" s="198">
        <v>16.433</v>
      </c>
      <c r="E13" s="199">
        <v>0.71899999999999997</v>
      </c>
      <c r="F13" s="200">
        <v>0.11</v>
      </c>
      <c r="G13" s="196"/>
      <c r="H13" s="196"/>
      <c r="I13" s="196"/>
      <c r="J13" s="194"/>
      <c r="K13" s="41"/>
    </row>
    <row r="14" spans="1:14" ht="32.25" customHeight="1" x14ac:dyDescent="0.2">
      <c r="A14" s="16" t="s">
        <v>480</v>
      </c>
      <c r="B14" s="40" t="s">
        <v>696</v>
      </c>
      <c r="C14" s="203" t="s">
        <v>650</v>
      </c>
      <c r="D14" s="198">
        <v>12.347</v>
      </c>
      <c r="E14" s="199">
        <v>0.54</v>
      </c>
      <c r="F14" s="200">
        <v>8.3000000000000004E-2</v>
      </c>
      <c r="G14" s="195">
        <v>4.0599999999999996</v>
      </c>
      <c r="H14" s="196"/>
      <c r="I14" s="196"/>
      <c r="J14" s="194"/>
      <c r="K14" s="41" t="s">
        <v>779</v>
      </c>
    </row>
    <row r="15" spans="1:14" ht="30" x14ac:dyDescent="0.2">
      <c r="A15" s="16" t="s">
        <v>481</v>
      </c>
      <c r="B15" s="40" t="s">
        <v>762</v>
      </c>
      <c r="C15" s="203" t="s">
        <v>650</v>
      </c>
      <c r="D15" s="198">
        <v>12.347</v>
      </c>
      <c r="E15" s="199">
        <v>0.54</v>
      </c>
      <c r="F15" s="200">
        <v>8.3000000000000004E-2</v>
      </c>
      <c r="G15" s="195">
        <v>6.58</v>
      </c>
      <c r="H15" s="196"/>
      <c r="I15" s="196"/>
      <c r="J15" s="194"/>
      <c r="K15" s="41"/>
    </row>
    <row r="16" spans="1:14" ht="32.25" customHeight="1" x14ac:dyDescent="0.2">
      <c r="A16" s="16" t="s">
        <v>482</v>
      </c>
      <c r="B16" s="40" t="s">
        <v>763</v>
      </c>
      <c r="C16" s="203" t="s">
        <v>650</v>
      </c>
      <c r="D16" s="198">
        <v>12.347</v>
      </c>
      <c r="E16" s="199">
        <v>0.54</v>
      </c>
      <c r="F16" s="200">
        <v>8.3000000000000004E-2</v>
      </c>
      <c r="G16" s="195">
        <v>19.329999999999998</v>
      </c>
      <c r="H16" s="196"/>
      <c r="I16" s="196"/>
      <c r="J16" s="194"/>
      <c r="K16" s="41"/>
    </row>
    <row r="17" spans="1:11" ht="32.25" customHeight="1" x14ac:dyDescent="0.2">
      <c r="A17" s="16" t="s">
        <v>483</v>
      </c>
      <c r="B17" s="40" t="s">
        <v>764</v>
      </c>
      <c r="C17" s="203" t="s">
        <v>650</v>
      </c>
      <c r="D17" s="198">
        <v>12.347</v>
      </c>
      <c r="E17" s="199">
        <v>0.54</v>
      </c>
      <c r="F17" s="200">
        <v>8.3000000000000004E-2</v>
      </c>
      <c r="G17" s="195">
        <v>41.87</v>
      </c>
      <c r="H17" s="196"/>
      <c r="I17" s="196"/>
      <c r="J17" s="194"/>
      <c r="K17" s="41"/>
    </row>
    <row r="18" spans="1:11" ht="32.25" customHeight="1" x14ac:dyDescent="0.2">
      <c r="A18" s="16" t="s">
        <v>484</v>
      </c>
      <c r="B18" s="40" t="s">
        <v>765</v>
      </c>
      <c r="C18" s="203" t="s">
        <v>650</v>
      </c>
      <c r="D18" s="198">
        <v>12.347</v>
      </c>
      <c r="E18" s="199">
        <v>0.54</v>
      </c>
      <c r="F18" s="200">
        <v>8.3000000000000004E-2</v>
      </c>
      <c r="G18" s="195">
        <v>114.66</v>
      </c>
      <c r="H18" s="196"/>
      <c r="I18" s="196"/>
      <c r="J18" s="194"/>
      <c r="K18" s="41"/>
    </row>
    <row r="19" spans="1:11" ht="32.25" customHeight="1" x14ac:dyDescent="0.2">
      <c r="A19" s="16" t="s">
        <v>145</v>
      </c>
      <c r="B19" s="40" t="s">
        <v>697</v>
      </c>
      <c r="C19" s="204" t="s">
        <v>420</v>
      </c>
      <c r="D19" s="198">
        <v>12.347</v>
      </c>
      <c r="E19" s="199">
        <v>0.54</v>
      </c>
      <c r="F19" s="200">
        <v>8.3000000000000004E-2</v>
      </c>
      <c r="G19" s="196"/>
      <c r="H19" s="196"/>
      <c r="I19" s="196"/>
      <c r="J19" s="194"/>
      <c r="K19" s="41"/>
    </row>
    <row r="20" spans="1:11" ht="32.25" customHeight="1" x14ac:dyDescent="0.2">
      <c r="A20" s="16" t="s">
        <v>485</v>
      </c>
      <c r="B20" s="40" t="s">
        <v>698</v>
      </c>
      <c r="C20" s="206">
        <v>0</v>
      </c>
      <c r="D20" s="198">
        <v>8.8010000000000002</v>
      </c>
      <c r="E20" s="199">
        <v>0.379</v>
      </c>
      <c r="F20" s="200">
        <v>5.6000000000000001E-2</v>
      </c>
      <c r="G20" s="195">
        <v>11.31</v>
      </c>
      <c r="H20" s="195">
        <v>3.78</v>
      </c>
      <c r="I20" s="197">
        <v>7.25</v>
      </c>
      <c r="J20" s="193">
        <v>0.29099999999999998</v>
      </c>
      <c r="K20" s="41"/>
    </row>
    <row r="21" spans="1:11" ht="32.25" customHeight="1" x14ac:dyDescent="0.2">
      <c r="A21" s="16" t="s">
        <v>486</v>
      </c>
      <c r="B21" s="40" t="s">
        <v>766</v>
      </c>
      <c r="C21" s="206">
        <v>0</v>
      </c>
      <c r="D21" s="198">
        <v>8.8010000000000002</v>
      </c>
      <c r="E21" s="199">
        <v>0.379</v>
      </c>
      <c r="F21" s="200">
        <v>5.6000000000000001E-2</v>
      </c>
      <c r="G21" s="195">
        <v>221.91</v>
      </c>
      <c r="H21" s="195">
        <v>3.78</v>
      </c>
      <c r="I21" s="197">
        <v>7.25</v>
      </c>
      <c r="J21" s="193">
        <v>0.29099999999999998</v>
      </c>
      <c r="K21" s="41"/>
    </row>
    <row r="22" spans="1:11" ht="32.25" customHeight="1" x14ac:dyDescent="0.2">
      <c r="A22" s="16" t="s">
        <v>487</v>
      </c>
      <c r="B22" s="40" t="s">
        <v>767</v>
      </c>
      <c r="C22" s="206">
        <v>0</v>
      </c>
      <c r="D22" s="198">
        <v>8.8010000000000002</v>
      </c>
      <c r="E22" s="199">
        <v>0.379</v>
      </c>
      <c r="F22" s="200">
        <v>5.6000000000000001E-2</v>
      </c>
      <c r="G22" s="195">
        <v>366.16</v>
      </c>
      <c r="H22" s="195">
        <v>3.78</v>
      </c>
      <c r="I22" s="197">
        <v>7.25</v>
      </c>
      <c r="J22" s="193">
        <v>0.29099999999999998</v>
      </c>
      <c r="K22" s="41"/>
    </row>
    <row r="23" spans="1:11" ht="32.25" customHeight="1" x14ac:dyDescent="0.2">
      <c r="A23" s="16" t="s">
        <v>488</v>
      </c>
      <c r="B23" s="40" t="s">
        <v>768</v>
      </c>
      <c r="C23" s="206">
        <v>0</v>
      </c>
      <c r="D23" s="198">
        <v>8.8010000000000002</v>
      </c>
      <c r="E23" s="199">
        <v>0.379</v>
      </c>
      <c r="F23" s="200">
        <v>5.6000000000000001E-2</v>
      </c>
      <c r="G23" s="195">
        <v>590.79</v>
      </c>
      <c r="H23" s="195">
        <v>3.78</v>
      </c>
      <c r="I23" s="197">
        <v>7.25</v>
      </c>
      <c r="J23" s="193">
        <v>0.29099999999999998</v>
      </c>
      <c r="K23" s="41"/>
    </row>
    <row r="24" spans="1:11" ht="32.25" customHeight="1" x14ac:dyDescent="0.2">
      <c r="A24" s="16" t="s">
        <v>489</v>
      </c>
      <c r="B24" s="40" t="s">
        <v>769</v>
      </c>
      <c r="C24" s="206">
        <v>0</v>
      </c>
      <c r="D24" s="198">
        <v>8.8010000000000002</v>
      </c>
      <c r="E24" s="199">
        <v>0.379</v>
      </c>
      <c r="F24" s="200">
        <v>5.6000000000000001E-2</v>
      </c>
      <c r="G24" s="195">
        <v>1300.99</v>
      </c>
      <c r="H24" s="195">
        <v>3.78</v>
      </c>
      <c r="I24" s="197">
        <v>7.25</v>
      </c>
      <c r="J24" s="193">
        <v>0.29099999999999998</v>
      </c>
      <c r="K24" s="41"/>
    </row>
    <row r="25" spans="1:11" ht="32.25" customHeight="1" x14ac:dyDescent="0.2">
      <c r="A25" s="16" t="s">
        <v>490</v>
      </c>
      <c r="B25" s="40" t="s">
        <v>699</v>
      </c>
      <c r="C25" s="206">
        <v>0</v>
      </c>
      <c r="D25" s="198">
        <v>5.6989999999999998</v>
      </c>
      <c r="E25" s="199">
        <v>0.23699999999999999</v>
      </c>
      <c r="F25" s="200">
        <v>3.3000000000000002E-2</v>
      </c>
      <c r="G25" s="195">
        <v>8.35</v>
      </c>
      <c r="H25" s="195">
        <v>5.9</v>
      </c>
      <c r="I25" s="197">
        <v>7.69</v>
      </c>
      <c r="J25" s="193">
        <v>0.18099999999999999</v>
      </c>
      <c r="K25" s="41"/>
    </row>
    <row r="26" spans="1:11" ht="32.25" customHeight="1" x14ac:dyDescent="0.2">
      <c r="A26" s="16" t="s">
        <v>491</v>
      </c>
      <c r="B26" s="40" t="s">
        <v>770</v>
      </c>
      <c r="C26" s="206">
        <v>0</v>
      </c>
      <c r="D26" s="198">
        <v>5.6989999999999998</v>
      </c>
      <c r="E26" s="199">
        <v>0.23699999999999999</v>
      </c>
      <c r="F26" s="200">
        <v>3.3000000000000002E-2</v>
      </c>
      <c r="G26" s="195">
        <v>218.95</v>
      </c>
      <c r="H26" s="195">
        <v>5.9</v>
      </c>
      <c r="I26" s="197">
        <v>7.69</v>
      </c>
      <c r="J26" s="193">
        <v>0.18099999999999999</v>
      </c>
      <c r="K26" s="41"/>
    </row>
    <row r="27" spans="1:11" ht="32.25" customHeight="1" x14ac:dyDescent="0.2">
      <c r="A27" s="16" t="s">
        <v>492</v>
      </c>
      <c r="B27" s="40" t="s">
        <v>771</v>
      </c>
      <c r="C27" s="206">
        <v>0</v>
      </c>
      <c r="D27" s="198">
        <v>5.6989999999999998</v>
      </c>
      <c r="E27" s="199">
        <v>0.23699999999999999</v>
      </c>
      <c r="F27" s="200">
        <v>3.3000000000000002E-2</v>
      </c>
      <c r="G27" s="195">
        <v>363.21</v>
      </c>
      <c r="H27" s="195">
        <v>5.9</v>
      </c>
      <c r="I27" s="197">
        <v>7.69</v>
      </c>
      <c r="J27" s="193">
        <v>0.18099999999999999</v>
      </c>
      <c r="K27" s="41"/>
    </row>
    <row r="28" spans="1:11" ht="32.25" customHeight="1" x14ac:dyDescent="0.2">
      <c r="A28" s="16" t="s">
        <v>493</v>
      </c>
      <c r="B28" s="40" t="s">
        <v>772</v>
      </c>
      <c r="C28" s="206">
        <v>0</v>
      </c>
      <c r="D28" s="198">
        <v>5.6989999999999998</v>
      </c>
      <c r="E28" s="199">
        <v>0.23699999999999999</v>
      </c>
      <c r="F28" s="200">
        <v>3.3000000000000002E-2</v>
      </c>
      <c r="G28" s="195">
        <v>587.84</v>
      </c>
      <c r="H28" s="195">
        <v>5.9</v>
      </c>
      <c r="I28" s="197">
        <v>7.69</v>
      </c>
      <c r="J28" s="193">
        <v>0.18099999999999999</v>
      </c>
      <c r="K28" s="41"/>
    </row>
    <row r="29" spans="1:11" ht="32.25" customHeight="1" x14ac:dyDescent="0.2">
      <c r="A29" s="16" t="s">
        <v>494</v>
      </c>
      <c r="B29" s="40" t="s">
        <v>773</v>
      </c>
      <c r="C29" s="206">
        <v>0</v>
      </c>
      <c r="D29" s="198">
        <v>5.6989999999999998</v>
      </c>
      <c r="E29" s="199">
        <v>0.23699999999999999</v>
      </c>
      <c r="F29" s="200">
        <v>3.3000000000000002E-2</v>
      </c>
      <c r="G29" s="195">
        <v>1298.04</v>
      </c>
      <c r="H29" s="195">
        <v>5.9</v>
      </c>
      <c r="I29" s="197">
        <v>7.69</v>
      </c>
      <c r="J29" s="193">
        <v>0.18099999999999999</v>
      </c>
      <c r="K29" s="41"/>
    </row>
    <row r="30" spans="1:11" ht="32.25" customHeight="1" x14ac:dyDescent="0.2">
      <c r="A30" s="16" t="s">
        <v>495</v>
      </c>
      <c r="B30" s="40" t="s">
        <v>700</v>
      </c>
      <c r="C30" s="206">
        <v>0</v>
      </c>
      <c r="D30" s="198">
        <v>4.9219999999999997</v>
      </c>
      <c r="E30" s="199">
        <v>0.20200000000000001</v>
      </c>
      <c r="F30" s="200">
        <v>2.5999999999999999E-2</v>
      </c>
      <c r="G30" s="195">
        <v>112.2</v>
      </c>
      <c r="H30" s="195">
        <v>4.4400000000000004</v>
      </c>
      <c r="I30" s="197">
        <v>6.88</v>
      </c>
      <c r="J30" s="193">
        <v>0.157</v>
      </c>
      <c r="K30" s="41"/>
    </row>
    <row r="31" spans="1:11" ht="32.25" customHeight="1" x14ac:dyDescent="0.2">
      <c r="A31" s="16" t="s">
        <v>496</v>
      </c>
      <c r="B31" s="40" t="s">
        <v>774</v>
      </c>
      <c r="C31" s="206">
        <v>0</v>
      </c>
      <c r="D31" s="198">
        <v>4.9219999999999997</v>
      </c>
      <c r="E31" s="199">
        <v>0.20200000000000001</v>
      </c>
      <c r="F31" s="200">
        <v>2.5999999999999999E-2</v>
      </c>
      <c r="G31" s="195">
        <v>927.98</v>
      </c>
      <c r="H31" s="195">
        <v>4.4400000000000004</v>
      </c>
      <c r="I31" s="197">
        <v>6.88</v>
      </c>
      <c r="J31" s="193">
        <v>0.157</v>
      </c>
      <c r="K31" s="41"/>
    </row>
    <row r="32" spans="1:11" ht="32.25" customHeight="1" x14ac:dyDescent="0.2">
      <c r="A32" s="16" t="s">
        <v>497</v>
      </c>
      <c r="B32" s="40" t="s">
        <v>775</v>
      </c>
      <c r="C32" s="206">
        <v>0</v>
      </c>
      <c r="D32" s="198">
        <v>4.9219999999999997</v>
      </c>
      <c r="E32" s="199">
        <v>0.20200000000000001</v>
      </c>
      <c r="F32" s="200">
        <v>2.5999999999999999E-2</v>
      </c>
      <c r="G32" s="195">
        <v>4718.7700000000004</v>
      </c>
      <c r="H32" s="195">
        <v>4.4400000000000004</v>
      </c>
      <c r="I32" s="197">
        <v>6.88</v>
      </c>
      <c r="J32" s="193">
        <v>0.157</v>
      </c>
      <c r="K32" s="41"/>
    </row>
    <row r="33" spans="1:11" ht="32.25" customHeight="1" x14ac:dyDescent="0.2">
      <c r="A33" s="16" t="s">
        <v>498</v>
      </c>
      <c r="B33" s="40" t="s">
        <v>776</v>
      </c>
      <c r="C33" s="206">
        <v>0</v>
      </c>
      <c r="D33" s="198">
        <v>4.9219999999999997</v>
      </c>
      <c r="E33" s="199">
        <v>0.20200000000000001</v>
      </c>
      <c r="F33" s="200">
        <v>2.5999999999999999E-2</v>
      </c>
      <c r="G33" s="195">
        <v>4126.33</v>
      </c>
      <c r="H33" s="195">
        <v>4.4400000000000004</v>
      </c>
      <c r="I33" s="197">
        <v>6.88</v>
      </c>
      <c r="J33" s="193">
        <v>0.157</v>
      </c>
      <c r="K33" s="41"/>
    </row>
    <row r="34" spans="1:11" ht="32.25" customHeight="1" x14ac:dyDescent="0.2">
      <c r="A34" s="16" t="s">
        <v>499</v>
      </c>
      <c r="B34" s="40" t="s">
        <v>777</v>
      </c>
      <c r="C34" s="206">
        <v>0</v>
      </c>
      <c r="D34" s="198">
        <v>4.9219999999999997</v>
      </c>
      <c r="E34" s="199">
        <v>0.20200000000000001</v>
      </c>
      <c r="F34" s="200">
        <v>2.5999999999999999E-2</v>
      </c>
      <c r="G34" s="195">
        <v>10464.969999999999</v>
      </c>
      <c r="H34" s="195">
        <v>4.4400000000000004</v>
      </c>
      <c r="I34" s="197">
        <v>6.88</v>
      </c>
      <c r="J34" s="193">
        <v>0.157</v>
      </c>
      <c r="K34" s="41"/>
    </row>
    <row r="35" spans="1:11" ht="97.5" customHeight="1" x14ac:dyDescent="0.2">
      <c r="A35" s="16" t="s">
        <v>149</v>
      </c>
      <c r="B35" s="40" t="s">
        <v>701</v>
      </c>
      <c r="C35" s="206" t="s">
        <v>421</v>
      </c>
      <c r="D35" s="201">
        <v>39.917000000000002</v>
      </c>
      <c r="E35" s="202">
        <v>1.9059999999999999</v>
      </c>
      <c r="F35" s="200">
        <v>1.387</v>
      </c>
      <c r="G35" s="196"/>
      <c r="H35" s="196"/>
      <c r="I35" s="196"/>
      <c r="J35" s="194"/>
      <c r="K35" s="41" t="s">
        <v>780</v>
      </c>
    </row>
    <row r="36" spans="1:11" ht="27.75" customHeight="1" x14ac:dyDescent="0.2">
      <c r="A36" s="16" t="s">
        <v>150</v>
      </c>
      <c r="B36" s="40" t="s">
        <v>702</v>
      </c>
      <c r="C36" s="205">
        <v>0</v>
      </c>
      <c r="D36" s="198">
        <v>-9.2240000000000002</v>
      </c>
      <c r="E36" s="199">
        <v>-0.40400000000000003</v>
      </c>
      <c r="F36" s="200">
        <v>-6.2E-2</v>
      </c>
      <c r="G36" s="195">
        <v>0</v>
      </c>
      <c r="H36" s="196"/>
      <c r="I36" s="196"/>
      <c r="J36" s="194"/>
      <c r="K36" s="41"/>
    </row>
    <row r="37" spans="1:11" ht="27.75" customHeight="1" x14ac:dyDescent="0.2">
      <c r="A37" s="16" t="s">
        <v>151</v>
      </c>
      <c r="B37" s="40"/>
      <c r="C37" s="206">
        <v>0</v>
      </c>
      <c r="D37" s="198">
        <v>-8.2059999999999995</v>
      </c>
      <c r="E37" s="199">
        <v>-0.35599999999999998</v>
      </c>
      <c r="F37" s="200">
        <v>-5.3999999999999999E-2</v>
      </c>
      <c r="G37" s="195">
        <v>0</v>
      </c>
      <c r="H37" s="196"/>
      <c r="I37" s="196"/>
      <c r="J37" s="194"/>
      <c r="K37" s="41"/>
    </row>
    <row r="38" spans="1:11" ht="27.75" customHeight="1" x14ac:dyDescent="0.2">
      <c r="A38" s="16" t="s">
        <v>152</v>
      </c>
      <c r="B38" s="40" t="s">
        <v>759</v>
      </c>
      <c r="C38" s="206">
        <v>0</v>
      </c>
      <c r="D38" s="198">
        <v>-9.2240000000000002</v>
      </c>
      <c r="E38" s="199">
        <v>-0.40400000000000003</v>
      </c>
      <c r="F38" s="200">
        <v>-6.2E-2</v>
      </c>
      <c r="G38" s="195">
        <v>0</v>
      </c>
      <c r="H38" s="196"/>
      <c r="I38" s="196"/>
      <c r="J38" s="193">
        <v>0.27100000000000002</v>
      </c>
      <c r="K38" s="41" t="s">
        <v>781</v>
      </c>
    </row>
    <row r="39" spans="1:11" ht="27.75" customHeight="1" x14ac:dyDescent="0.2">
      <c r="A39" s="16" t="s">
        <v>153</v>
      </c>
      <c r="B39" s="40"/>
      <c r="C39" s="206">
        <v>0</v>
      </c>
      <c r="D39" s="198">
        <v>-9.2240000000000002</v>
      </c>
      <c r="E39" s="199">
        <v>-0.40400000000000003</v>
      </c>
      <c r="F39" s="200">
        <v>-6.2E-2</v>
      </c>
      <c r="G39" s="195">
        <v>0</v>
      </c>
      <c r="H39" s="196"/>
      <c r="I39" s="196"/>
      <c r="J39" s="194"/>
      <c r="K39" s="41"/>
    </row>
    <row r="40" spans="1:11" ht="27.75" customHeight="1" x14ac:dyDescent="0.2">
      <c r="A40" s="16" t="s">
        <v>154</v>
      </c>
      <c r="B40" s="40" t="s">
        <v>760</v>
      </c>
      <c r="C40" s="206">
        <v>0</v>
      </c>
      <c r="D40" s="198">
        <v>-8.2059999999999995</v>
      </c>
      <c r="E40" s="199">
        <v>-0.35599999999999998</v>
      </c>
      <c r="F40" s="200">
        <v>-5.3999999999999999E-2</v>
      </c>
      <c r="G40" s="195">
        <v>0</v>
      </c>
      <c r="H40" s="196"/>
      <c r="I40" s="196"/>
      <c r="J40" s="193">
        <v>0.246</v>
      </c>
      <c r="K40" s="41" t="s">
        <v>782</v>
      </c>
    </row>
    <row r="41" spans="1:11" ht="27.75" customHeight="1" x14ac:dyDescent="0.2">
      <c r="A41" s="16" t="s">
        <v>155</v>
      </c>
      <c r="B41" s="40" t="s">
        <v>703</v>
      </c>
      <c r="C41" s="206">
        <v>0</v>
      </c>
      <c r="D41" s="198">
        <v>-8.2059999999999995</v>
      </c>
      <c r="E41" s="199">
        <v>-0.35599999999999998</v>
      </c>
      <c r="F41" s="200">
        <v>-5.3999999999999999E-2</v>
      </c>
      <c r="G41" s="195">
        <v>0</v>
      </c>
      <c r="H41" s="196"/>
      <c r="I41" s="196"/>
      <c r="J41" s="194"/>
      <c r="K41" s="41"/>
    </row>
    <row r="42" spans="1:11" ht="27.75" customHeight="1" x14ac:dyDescent="0.2">
      <c r="A42" s="16" t="s">
        <v>156</v>
      </c>
      <c r="B42" s="40" t="s">
        <v>761</v>
      </c>
      <c r="C42" s="206">
        <v>0</v>
      </c>
      <c r="D42" s="198">
        <v>-5.66</v>
      </c>
      <c r="E42" s="199">
        <v>-0.23499999999999999</v>
      </c>
      <c r="F42" s="200">
        <v>-3.2000000000000001E-2</v>
      </c>
      <c r="G42" s="195">
        <v>9.49</v>
      </c>
      <c r="H42" s="196"/>
      <c r="I42" s="196"/>
      <c r="J42" s="193">
        <v>0.19900000000000001</v>
      </c>
      <c r="K42" s="41" t="s">
        <v>783</v>
      </c>
    </row>
    <row r="43" spans="1:11" ht="27.75" customHeight="1" x14ac:dyDescent="0.2">
      <c r="A43" s="16" t="s">
        <v>157</v>
      </c>
      <c r="B43" s="40"/>
      <c r="C43" s="206">
        <v>0</v>
      </c>
      <c r="D43" s="198">
        <v>-5.66</v>
      </c>
      <c r="E43" s="199">
        <v>-0.23499999999999999</v>
      </c>
      <c r="F43" s="200">
        <v>-3.2000000000000001E-2</v>
      </c>
      <c r="G43" s="195">
        <v>9.49</v>
      </c>
      <c r="H43" s="196"/>
      <c r="I43" s="196"/>
      <c r="J43" s="194"/>
      <c r="K43" s="41"/>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7:H7"/>
    <mergeCell ref="G8:H8"/>
    <mergeCell ref="E1:K1"/>
    <mergeCell ref="B1:D1"/>
    <mergeCell ref="I9:K9"/>
    <mergeCell ref="G9:H9"/>
    <mergeCell ref="A2:K2"/>
    <mergeCell ref="C5:D5"/>
    <mergeCell ref="C6:D6"/>
    <mergeCell ref="G5:H5"/>
    <mergeCell ref="G6:H6"/>
    <mergeCell ref="G4:K4"/>
    <mergeCell ref="A4:E4"/>
    <mergeCell ref="C7:D7"/>
    <mergeCell ref="B8:E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&amp;C&amp;P of &amp;N&amp;L&amp;1#&amp;"Arial"&amp;6&amp;K737373Confidentiality: C2 -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A2" sqref="A2:O2"/>
    </sheetView>
  </sheetViews>
  <sheetFormatPr defaultRowHeight="27.75" customHeight="1" x14ac:dyDescent="0.2"/>
  <cols>
    <col min="1" max="1" width="14.5703125" style="48" customWidth="1"/>
    <col min="2" max="2" width="7.28515625" style="48" customWidth="1"/>
    <col min="3" max="3" width="17.140625" style="48" customWidth="1"/>
    <col min="4" max="4" width="14.7109375" style="56" customWidth="1"/>
    <col min="5" max="5" width="7.140625" style="56" customWidth="1"/>
    <col min="6" max="6" width="17.28515625" style="56" customWidth="1"/>
    <col min="7" max="7" width="50.7109375" style="56" customWidth="1"/>
    <col min="8" max="8" width="14.7109375" style="56" customWidth="1"/>
    <col min="9" max="9" width="14.7109375" style="57" customWidth="1"/>
    <col min="10" max="11" width="14.7109375" style="58" customWidth="1"/>
    <col min="12" max="15" width="14.7109375" style="48" customWidth="1"/>
    <col min="16" max="17" width="15.5703125" style="48" customWidth="1"/>
    <col min="18" max="16384" width="9.140625" style="48"/>
  </cols>
  <sheetData>
    <row r="1" spans="1:15" ht="66.75" customHeight="1" x14ac:dyDescent="0.2">
      <c r="A1" s="46" t="s">
        <v>24</v>
      </c>
      <c r="B1" s="46"/>
      <c r="C1" s="259"/>
      <c r="D1" s="259"/>
      <c r="E1" s="47"/>
      <c r="F1" s="258" t="s">
        <v>688</v>
      </c>
      <c r="G1" s="258"/>
      <c r="H1" s="258"/>
      <c r="I1" s="258"/>
      <c r="J1" s="258"/>
      <c r="K1" s="258"/>
      <c r="L1" s="258"/>
      <c r="M1" s="258"/>
      <c r="N1" s="258"/>
      <c r="O1" s="258"/>
    </row>
    <row r="2" spans="1:15" s="49" customFormat="1" ht="25.5" customHeight="1" x14ac:dyDescent="0.2">
      <c r="A2" s="251" t="str">
        <f>Overview!B4&amp; " - Effective from "&amp;Overview!D4&amp;" - "&amp;Overview!E4&amp;" EDCM charges"</f>
        <v>Vattenfall Networks Limited - GSP J - Effective from 1 April 2022 - Final EDCM charges</v>
      </c>
      <c r="B2" s="251"/>
      <c r="C2" s="251"/>
      <c r="D2" s="251"/>
      <c r="E2" s="251"/>
      <c r="F2" s="251"/>
      <c r="G2" s="251"/>
      <c r="H2" s="251"/>
      <c r="I2" s="251"/>
      <c r="J2" s="251"/>
      <c r="K2" s="251"/>
      <c r="L2" s="251"/>
      <c r="M2" s="251"/>
      <c r="N2" s="251"/>
      <c r="O2" s="251"/>
    </row>
    <row r="3" spans="1:15" s="83" customFormat="1" ht="10.5" customHeight="1" x14ac:dyDescent="0.2">
      <c r="A3" s="80"/>
      <c r="B3" s="80"/>
      <c r="C3" s="80"/>
      <c r="D3" s="80"/>
      <c r="E3" s="80"/>
      <c r="F3" s="80"/>
      <c r="G3" s="80"/>
      <c r="H3" s="80"/>
      <c r="I3" s="80"/>
      <c r="J3" s="80"/>
      <c r="K3" s="80"/>
      <c r="L3" s="80"/>
      <c r="M3" s="80"/>
      <c r="N3" s="80"/>
      <c r="O3" s="80"/>
    </row>
    <row r="4" spans="1:15" s="83" customFormat="1" ht="25.5" customHeight="1" x14ac:dyDescent="0.2">
      <c r="A4" s="251" t="s">
        <v>70</v>
      </c>
      <c r="B4" s="251"/>
      <c r="C4" s="251"/>
      <c r="D4" s="251"/>
      <c r="E4" s="251"/>
      <c r="F4" s="251"/>
      <c r="G4" s="80"/>
      <c r="H4" s="80"/>
      <c r="I4" s="80"/>
      <c r="J4" s="80"/>
      <c r="K4" s="80"/>
      <c r="L4" s="80"/>
      <c r="M4" s="80"/>
      <c r="N4" s="80"/>
      <c r="O4" s="80"/>
    </row>
    <row r="5" spans="1:15" s="83" customFormat="1" ht="25.5" customHeight="1" x14ac:dyDescent="0.2">
      <c r="A5" s="260" t="s">
        <v>17</v>
      </c>
      <c r="B5" s="261"/>
      <c r="C5" s="261"/>
      <c r="D5" s="262" t="s">
        <v>67</v>
      </c>
      <c r="E5" s="262"/>
      <c r="F5" s="262"/>
      <c r="G5" s="80"/>
      <c r="H5" s="80"/>
      <c r="I5" s="80"/>
      <c r="J5" s="80"/>
      <c r="K5" s="80"/>
      <c r="L5" s="80"/>
      <c r="M5" s="80"/>
      <c r="N5" s="80"/>
      <c r="O5" s="80"/>
    </row>
    <row r="6" spans="1:15" s="83" customFormat="1" ht="48" customHeight="1" x14ac:dyDescent="0.2">
      <c r="A6" s="242" t="s">
        <v>66</v>
      </c>
      <c r="B6" s="242"/>
      <c r="C6" s="242"/>
      <c r="D6" s="263" t="s">
        <v>663</v>
      </c>
      <c r="E6" s="264"/>
      <c r="F6" s="265"/>
      <c r="G6" s="80"/>
      <c r="H6" s="80"/>
      <c r="I6" s="80"/>
      <c r="J6" s="80"/>
      <c r="K6" s="80"/>
      <c r="L6" s="80"/>
      <c r="M6" s="80"/>
      <c r="N6" s="80"/>
      <c r="O6" s="80"/>
    </row>
    <row r="7" spans="1:15" s="83" customFormat="1" ht="25.5" customHeight="1" x14ac:dyDescent="0.2">
      <c r="A7" s="242" t="s">
        <v>18</v>
      </c>
      <c r="B7" s="242"/>
      <c r="C7" s="242"/>
      <c r="D7" s="254" t="s">
        <v>19</v>
      </c>
      <c r="E7" s="254"/>
      <c r="F7" s="254"/>
      <c r="G7" s="80"/>
      <c r="H7" s="80"/>
      <c r="I7" s="80"/>
      <c r="J7" s="80"/>
      <c r="K7" s="80"/>
      <c r="L7" s="80"/>
      <c r="M7" s="80"/>
      <c r="N7" s="80"/>
      <c r="O7" s="80"/>
    </row>
    <row r="8" spans="1:15" s="83" customFormat="1" ht="10.5" customHeight="1" x14ac:dyDescent="0.2">
      <c r="A8" s="80"/>
      <c r="B8" s="80"/>
      <c r="C8" s="80"/>
      <c r="D8" s="80"/>
      <c r="E8" s="80"/>
      <c r="F8" s="80"/>
      <c r="G8" s="80"/>
      <c r="H8" s="80"/>
      <c r="I8" s="80"/>
      <c r="J8" s="80"/>
      <c r="K8" s="80"/>
      <c r="L8" s="80"/>
      <c r="M8" s="80"/>
      <c r="N8" s="80"/>
      <c r="O8" s="80"/>
    </row>
    <row r="9" spans="1:15" ht="63.75" customHeight="1" x14ac:dyDescent="0.2">
      <c r="A9" s="50" t="s">
        <v>57</v>
      </c>
      <c r="B9" s="51" t="s">
        <v>40</v>
      </c>
      <c r="C9" s="50" t="s">
        <v>41</v>
      </c>
      <c r="D9" s="50" t="s">
        <v>59</v>
      </c>
      <c r="E9" s="51" t="s">
        <v>40</v>
      </c>
      <c r="F9" s="50" t="s">
        <v>42</v>
      </c>
      <c r="G9" s="52" t="s">
        <v>35</v>
      </c>
      <c r="H9" s="53" t="s">
        <v>122</v>
      </c>
      <c r="I9" s="52" t="s">
        <v>60</v>
      </c>
      <c r="J9" s="52" t="s">
        <v>120</v>
      </c>
      <c r="K9" s="138" t="s">
        <v>130</v>
      </c>
      <c r="L9" s="53" t="s">
        <v>123</v>
      </c>
      <c r="M9" s="52" t="s">
        <v>61</v>
      </c>
      <c r="N9" s="52" t="s">
        <v>121</v>
      </c>
      <c r="O9" s="138" t="s">
        <v>131</v>
      </c>
    </row>
    <row r="10" spans="1:15" ht="12.75" x14ac:dyDescent="0.2">
      <c r="A10" s="42"/>
      <c r="B10" s="94"/>
      <c r="C10" s="54"/>
      <c r="D10" s="43"/>
      <c r="E10" s="94"/>
      <c r="F10" s="54"/>
      <c r="G10" s="55"/>
      <c r="H10" s="59"/>
      <c r="I10" s="60"/>
      <c r="J10" s="60"/>
      <c r="K10" s="60"/>
      <c r="L10" s="61"/>
      <c r="M10" s="62"/>
      <c r="N10" s="62"/>
      <c r="O10" s="62"/>
    </row>
    <row r="11" spans="1:15" ht="12.75" x14ac:dyDescent="0.2">
      <c r="A11" s="42"/>
      <c r="B11" s="94"/>
      <c r="C11" s="54"/>
      <c r="D11" s="43"/>
      <c r="E11" s="94"/>
      <c r="F11" s="54"/>
      <c r="G11" s="55"/>
      <c r="H11" s="59"/>
      <c r="I11" s="60"/>
      <c r="J11" s="60"/>
      <c r="K11" s="60"/>
      <c r="L11" s="61"/>
      <c r="M11" s="62"/>
      <c r="N11" s="62"/>
      <c r="O11" s="62"/>
    </row>
  </sheetData>
  <mergeCells count="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6"/>
  <sheetViews>
    <sheetView zoomScale="90" zoomScaleNormal="90" zoomScaleSheetLayoutView="100" workbookViewId="0">
      <selection activeCell="A2" sqref="A2:H2"/>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3" width="9.140625" style="48"/>
    <col min="14" max="14" width="9.42578125" style="48" bestFit="1" customWidth="1"/>
    <col min="15" max="16384" width="9.140625" style="48"/>
  </cols>
  <sheetData>
    <row r="1" spans="1:14" ht="66.75" customHeight="1" x14ac:dyDescent="0.2">
      <c r="A1" s="258" t="s">
        <v>689</v>
      </c>
      <c r="B1" s="258"/>
      <c r="C1" s="258"/>
      <c r="D1" s="258"/>
      <c r="E1" s="258"/>
      <c r="F1" s="258"/>
      <c r="G1" s="258"/>
      <c r="H1" s="258"/>
    </row>
    <row r="2" spans="1:14" s="49" customFormat="1" ht="25.5" customHeight="1" x14ac:dyDescent="0.2">
      <c r="A2" s="266" t="str">
        <f>Overview!B4&amp; " - Effective from "&amp;Overview!D4&amp;" - "&amp;Overview!E4&amp;" EDCM import charges"</f>
        <v>Vattenfall Networks Limited - GSP J - Effective from 1 April 2022 - Final EDCM import charges</v>
      </c>
      <c r="B2" s="267"/>
      <c r="C2" s="267"/>
      <c r="D2" s="267"/>
      <c r="E2" s="267"/>
      <c r="F2" s="267"/>
      <c r="G2" s="267"/>
      <c r="H2" s="268"/>
    </row>
    <row r="3" spans="1:14" s="83" customFormat="1" ht="18" x14ac:dyDescent="0.2">
      <c r="A3" s="87"/>
      <c r="B3" s="87"/>
      <c r="C3" s="87"/>
      <c r="D3" s="88"/>
      <c r="E3" s="89"/>
      <c r="F3" s="89"/>
      <c r="G3" s="90"/>
      <c r="H3" s="90"/>
      <c r="I3" s="80"/>
      <c r="J3" s="80"/>
      <c r="K3" s="80"/>
      <c r="L3" s="80"/>
      <c r="M3" s="80"/>
      <c r="N3" s="80"/>
    </row>
    <row r="4" spans="1:14" ht="60.75" customHeight="1" x14ac:dyDescent="0.2">
      <c r="A4" s="50" t="s">
        <v>57</v>
      </c>
      <c r="B4" s="51" t="s">
        <v>40</v>
      </c>
      <c r="C4" s="50" t="s">
        <v>41</v>
      </c>
      <c r="D4" s="52" t="s">
        <v>35</v>
      </c>
      <c r="E4" s="133" t="str">
        <f>'Annex 2 EHV charges'!H9</f>
        <v>Import
Super Red
unit charge
(p/kWh)</v>
      </c>
      <c r="F4" s="133" t="str">
        <f>'Annex 2 EHV charges'!I9</f>
        <v>Import
fixed charge
(p/day)</v>
      </c>
      <c r="G4" s="133" t="str">
        <f>'Annex 2 EHV charges'!J9</f>
        <v>Import
capacity charge
(p/kVA/day)</v>
      </c>
      <c r="H4" s="133" t="str">
        <f>'Annex 2 EHV charges'!K9</f>
        <v>Import
exceeded capacity charge
(p/kVA/day)</v>
      </c>
    </row>
    <row r="5" spans="1:14" ht="12.75" customHeight="1" x14ac:dyDescent="0.2">
      <c r="A5" s="95" t="str">
        <f t="array" ref="A5">IFERROR(INDEX('Annex 2 EHV charges'!$A$10:$A$11, MATCH(0, IF(ISBLANK('Annex 2 EHV charges'!$A$10:$A$11),1, COUNTIF(A$4:$A4, 'Annex 2 EHV charges'!$A$10:$A$11)), 0)),"")</f>
        <v/>
      </c>
      <c r="B5" s="95" t="str">
        <f>IF($A5="","",VLOOKUP($A5,'Annex 2 EHV charges'!$A:$O,2,0))</f>
        <v/>
      </c>
      <c r="C5" s="96" t="str">
        <f>IF($A5="","",VLOOKUP($A5,'Annex 2 EHV charges'!$A:$O,3,0))</f>
        <v/>
      </c>
      <c r="D5" s="95" t="str">
        <f>IF($A5="","",VLOOKUP($A5,'Annex 2 EHV charges'!$A:$O,7,0))</f>
        <v/>
      </c>
      <c r="E5" s="100" t="str">
        <f>IFERROR(IF(VLOOKUP($A5,'Annex 2 EHV charges'!$A:$O,8,FALSE)=0,"",VLOOKUP($A5,'Annex 2 EHV charges'!$A:$O,8,FALSE)),"")</f>
        <v/>
      </c>
      <c r="F5" s="101" t="str">
        <f>IFERROR(IF(VLOOKUP($A5,'Annex 2 EHV charges'!$A:$O,9,FALSE)=0,"",VLOOKUP($A5,'Annex 2 EHV charges'!$A:$O,9,FALSE)),"")</f>
        <v/>
      </c>
      <c r="G5" s="102" t="str">
        <f>IFERROR(IF(VLOOKUP($A5,'Annex 2 EHV charges'!$A:$O,10,FALSE)=0,"",VLOOKUP($A5,'Annex 2 EHV charges'!$A:$O,10,FALSE)),"")</f>
        <v/>
      </c>
      <c r="H5" s="102" t="str">
        <f>IFERROR(IF(VLOOKUP($A5,'Annex 2 EHV charges'!$A:$O,11,FALSE)=0,"",VLOOKUP($A5,'Annex 2 EHV charges'!$A:$O,11,FALSE)),"")</f>
        <v/>
      </c>
    </row>
    <row r="6" spans="1:14" ht="12.75" customHeight="1" x14ac:dyDescent="0.2">
      <c r="A6" s="95" t="str">
        <f t="array" ref="A6">IFERROR(INDEX('Annex 2 EHV charges'!$A$10:$A$11, MATCH(0, IF(ISBLANK('Annex 2 EHV charges'!$A$10:$A$11),1, COUNTIF(A$4:$A5, 'Annex 2 EHV charges'!$A$10:$A$11)), 0)),"")</f>
        <v/>
      </c>
      <c r="B6" s="95" t="str">
        <f>IF($A6="","",VLOOKUP($A6,'Annex 2 EHV charges'!$A:$O,2,0))</f>
        <v/>
      </c>
      <c r="C6" s="96" t="str">
        <f>IF($A6="","",VLOOKUP($A6,'Annex 2 EHV charges'!$A:$O,3,0))</f>
        <v/>
      </c>
      <c r="D6" s="95" t="str">
        <f>IF($A6="","",VLOOKUP($A6,'Annex 2 EHV charges'!$A:$O,7,0))</f>
        <v/>
      </c>
      <c r="E6" s="100" t="str">
        <f>IFERROR(IF(VLOOKUP($A6,'Annex 2 EHV charges'!$A:$O,8,FALSE)=0,"",VLOOKUP($A6,'Annex 2 EHV charges'!$A:$O,8,FALSE)),"")</f>
        <v/>
      </c>
      <c r="F6" s="101" t="str">
        <f>IFERROR(IF(VLOOKUP($A6,'Annex 2 EHV charges'!$A:$O,9,FALSE)=0,"",VLOOKUP($A6,'Annex 2 EHV charges'!$A:$O,9,FALSE)),"")</f>
        <v/>
      </c>
      <c r="G6" s="102" t="str">
        <f>IFERROR(IF(VLOOKUP($A6,'Annex 2 EHV charges'!$A:$O,10,FALSE)=0,"",VLOOKUP($A6,'Annex 2 EHV charges'!$A:$O,10,FALSE)),"")</f>
        <v/>
      </c>
      <c r="H6" s="102" t="str">
        <f>IFERROR(IF(VLOOKUP($A6,'Annex 2 EHV charges'!$A:$O,11,FALSE)=0,"",VLOOKUP($A6,'Annex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6"/>
  <sheetViews>
    <sheetView zoomScale="90" zoomScaleNormal="90" zoomScaleSheetLayoutView="100" workbookViewId="0">
      <selection activeCell="A2" sqref="A2:H2"/>
    </sheetView>
  </sheetViews>
  <sheetFormatPr defaultRowHeight="12.75" x14ac:dyDescent="0.2"/>
  <cols>
    <col min="1" max="1" width="14.7109375" style="48" customWidth="1"/>
    <col min="2" max="2" width="8.7109375" style="48"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6384" width="9.140625" style="48"/>
  </cols>
  <sheetData>
    <row r="1" spans="1:15" ht="66.75" customHeight="1" x14ac:dyDescent="0.2">
      <c r="A1" s="258" t="s">
        <v>689</v>
      </c>
      <c r="B1" s="258"/>
      <c r="C1" s="258"/>
      <c r="D1" s="258"/>
      <c r="E1" s="258"/>
      <c r="F1" s="258"/>
      <c r="G1" s="258"/>
      <c r="H1" s="258"/>
    </row>
    <row r="2" spans="1:15" s="49" customFormat="1" ht="25.5" customHeight="1" x14ac:dyDescent="0.2">
      <c r="A2" s="266" t="str">
        <f>Overview!B4&amp; " - Effective from "&amp;Overview!D4&amp;" - "&amp;Overview!E4&amp;" EDCM export charges"</f>
        <v>Vattenfall Networks Limited - GSP J - Effective from 1 April 2022 - Final EDCM export charges</v>
      </c>
      <c r="B2" s="267"/>
      <c r="C2" s="267"/>
      <c r="D2" s="267"/>
      <c r="E2" s="267"/>
      <c r="F2" s="267"/>
      <c r="G2" s="267"/>
      <c r="H2" s="268"/>
    </row>
    <row r="3" spans="1:15" s="83" customFormat="1" ht="18" x14ac:dyDescent="0.2">
      <c r="A3" s="87"/>
      <c r="B3" s="87"/>
      <c r="C3" s="87"/>
      <c r="D3" s="88"/>
      <c r="E3" s="89"/>
      <c r="F3" s="89"/>
      <c r="G3" s="90"/>
      <c r="H3" s="90"/>
      <c r="I3" s="80"/>
      <c r="J3" s="80"/>
      <c r="K3" s="80"/>
      <c r="L3" s="80"/>
      <c r="M3" s="80"/>
      <c r="N3" s="80"/>
      <c r="O3" s="80"/>
    </row>
    <row r="4" spans="1:15" ht="60.75" customHeight="1" x14ac:dyDescent="0.2">
      <c r="A4" s="50" t="s">
        <v>58</v>
      </c>
      <c r="B4" s="51" t="s">
        <v>40</v>
      </c>
      <c r="C4" s="50" t="s">
        <v>42</v>
      </c>
      <c r="D4" s="52" t="s">
        <v>35</v>
      </c>
      <c r="E4" s="52" t="str">
        <f>'Annex 2 EHV charges'!L9</f>
        <v>Export
Super Red
unit charge
(p/kWh)</v>
      </c>
      <c r="F4" s="52" t="str">
        <f>'Annex 2 EHV charges'!M9</f>
        <v>Export
fixed charge
(p/day)</v>
      </c>
      <c r="G4" s="52" t="str">
        <f>'Annex 2 EHV charges'!N9</f>
        <v>Export
capacity charge
(p/kVA/day)</v>
      </c>
      <c r="H4" s="52" t="str">
        <f>'Annex 2 EHV charges'!O9</f>
        <v>Export
exceeded capacity charge
(p/kVA/day)</v>
      </c>
    </row>
    <row r="5" spans="1:15" ht="12.75" customHeight="1" x14ac:dyDescent="0.2">
      <c r="A5" s="96" t="str">
        <f t="array" ref="A5">IFERROR(INDEX('Annex 2 EHV charges'!$D$10:$D$11, MATCH(0, IF(ISBLANK('Annex 2 EHV charges'!$D$10:$D$11),1, COUNTIF(A$4:$A4, 'Annex 2 EHV charges'!$D$10:$D$11)), 0)),"")</f>
        <v/>
      </c>
      <c r="B5" s="95" t="str">
        <f>IF($A5="","",VLOOKUP($A5,'Annex 2 EHV charges'!$D:$O,2,0))</f>
        <v/>
      </c>
      <c r="C5" s="96" t="str">
        <f>IF($A5="","",VLOOKUP($A5,'Annex 2 EHV charges'!$D:$O,3,0))</f>
        <v/>
      </c>
      <c r="D5" s="95" t="str">
        <f>IF($A5="","",VLOOKUP($A5,'Annex 2 EHV charges'!$D:$O,4,0))</f>
        <v/>
      </c>
      <c r="E5" s="97" t="str">
        <f>IFERROR(IF(VLOOKUP($A5,'Annex 2 EHV charges'!$D:$O,9,FALSE)=0,"",VLOOKUP($A5,'Annex 2 EHV charges'!$D:$O,9,FALSE)),"")</f>
        <v/>
      </c>
      <c r="F5" s="98" t="str">
        <f>IFERROR(IF(VLOOKUP($A5,'Annex 2 EHV charges'!$D:$O,10,FALSE)=0,"",VLOOKUP($A5,'Annex 2 EHV charges'!$D:$O,10,FALSE)),"")</f>
        <v/>
      </c>
      <c r="G5" s="99" t="str">
        <f>IFERROR(IF(VLOOKUP($A5,'Annex 2 EHV charges'!$D:$O,11,FALSE)=0,"",VLOOKUP($A5,'Annex 2 EHV charges'!$D:$O,11,FALSE)),"")</f>
        <v/>
      </c>
      <c r="H5" s="99" t="str">
        <f>IFERROR(IF(VLOOKUP($A5,'Annex 2 EHV charges'!$D:$O,12,FALSE)=0,"",VLOOKUP($A5,'Annex 2 EHV charges'!$D:$O,12,FALSE)),"")</f>
        <v/>
      </c>
    </row>
    <row r="6" spans="1:15" ht="12.75" customHeight="1" x14ac:dyDescent="0.2">
      <c r="A6" s="96" t="str">
        <f t="array" ref="A6">IFERROR(INDEX('Annex 2 EHV charges'!$D$10:$D$11, MATCH(0, IF(ISBLANK('Annex 2 EHV charges'!$D$10:$D$11),1, COUNTIF(A$4:$A5, 'Annex 2 EHV charges'!$D$10:$D$11)), 0)),"")</f>
        <v/>
      </c>
      <c r="B6" s="95" t="str">
        <f>IF($A6="","",VLOOKUP($A6,'Annex 2 EHV charges'!$D:$O,2,0))</f>
        <v/>
      </c>
      <c r="C6" s="96" t="str">
        <f>IF($A6="","",VLOOKUP($A6,'Annex 2 EHV charges'!$D:$O,3,0))</f>
        <v/>
      </c>
      <c r="D6" s="95" t="str">
        <f>IF($A6="","",VLOOKUP($A6,'Annex 2 EHV charges'!$D:$O,4,0))</f>
        <v/>
      </c>
      <c r="E6" s="97" t="str">
        <f>IFERROR(IF(VLOOKUP($A6,'Annex 2 EHV charges'!$D:$O,9,FALSE)=0,"",VLOOKUP($A6,'Annex 2 EHV charges'!$D:$O,9,FALSE)),"")</f>
        <v/>
      </c>
      <c r="F6" s="98" t="str">
        <f>IFERROR(IF(VLOOKUP($A6,'Annex 2 EHV charges'!$D:$O,10,FALSE)=0,"",VLOOKUP($A6,'Annex 2 EHV charges'!$D:$O,10,FALSE)),"")</f>
        <v/>
      </c>
      <c r="G6" s="99" t="str">
        <f>IFERROR(IF(VLOOKUP($A6,'Annex 2 EHV charges'!$D:$O,11,FALSE)=0,"",VLOOKUP($A6,'Annex 2 EHV charges'!$D:$O,11,FALSE)),"")</f>
        <v/>
      </c>
      <c r="H6" s="99" t="str">
        <f>IFERROR(IF(VLOOKUP($A6,'Annex 2 EHV charges'!$D:$O,12,FALSE)=0,"",VLOOKUP($A6,'Annex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7" sqref="B1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24</v>
      </c>
      <c r="B1" s="3"/>
      <c r="D1" s="3"/>
      <c r="E1" s="3"/>
      <c r="F1" s="3"/>
      <c r="G1" s="8"/>
      <c r="H1" s="4"/>
      <c r="I1" s="4"/>
    </row>
    <row r="2" spans="1:12" s="2" customFormat="1" ht="27" customHeight="1" x14ac:dyDescent="0.2">
      <c r="A2" s="251" t="str">
        <f>Overview!B4&amp; " - Effective from "&amp;Overview!D4&amp;" - "&amp;Overview!E4&amp;" LV and HV tariffs"</f>
        <v>Vattenfall Networks Limited - GSP J - Effective from 1 April 2022 - Final LV and HV tariffs</v>
      </c>
      <c r="B2" s="251"/>
      <c r="C2" s="251"/>
      <c r="D2" s="251"/>
      <c r="E2" s="251"/>
      <c r="F2" s="251"/>
      <c r="G2" s="251"/>
      <c r="H2" s="251"/>
      <c r="I2" s="251"/>
      <c r="J2" s="251"/>
      <c r="K2" s="4"/>
      <c r="L2" s="4"/>
    </row>
    <row r="3" spans="1:12" s="2" customFormat="1" ht="27" customHeight="1" x14ac:dyDescent="0.2">
      <c r="A3" s="281" t="s">
        <v>161</v>
      </c>
      <c r="B3" s="281"/>
      <c r="C3" s="281"/>
      <c r="D3" s="281"/>
      <c r="E3" s="281"/>
      <c r="F3" s="281"/>
      <c r="G3" s="281"/>
      <c r="H3" s="281"/>
      <c r="I3" s="281"/>
      <c r="J3" s="281"/>
      <c r="K3" s="4"/>
      <c r="L3" s="4"/>
    </row>
    <row r="4" spans="1:12" s="2" customFormat="1" ht="71.25" customHeight="1" x14ac:dyDescent="0.2">
      <c r="A4" s="15"/>
      <c r="B4" s="26" t="s">
        <v>0</v>
      </c>
      <c r="C4" s="14" t="s">
        <v>29</v>
      </c>
      <c r="D4" s="50" t="s">
        <v>162</v>
      </c>
      <c r="E4" s="50" t="s">
        <v>164</v>
      </c>
      <c r="F4" s="50" t="s">
        <v>163</v>
      </c>
      <c r="G4" s="143" t="s">
        <v>30</v>
      </c>
      <c r="H4" s="14"/>
      <c r="I4" s="14"/>
      <c r="J4" s="14"/>
      <c r="K4" s="4"/>
      <c r="L4" s="4"/>
    </row>
    <row r="5" spans="1:12" s="2" customFormat="1" ht="32.25" customHeight="1" x14ac:dyDescent="0.2">
      <c r="A5" s="16"/>
      <c r="B5" s="25"/>
      <c r="C5" s="17"/>
      <c r="D5" s="18"/>
      <c r="E5" s="18"/>
      <c r="F5" s="18"/>
      <c r="G5" s="19"/>
      <c r="H5" s="24"/>
      <c r="I5" s="24"/>
      <c r="J5" s="24"/>
      <c r="K5" s="4"/>
      <c r="L5" s="4"/>
    </row>
    <row r="6" spans="1:12" ht="12.75" customHeight="1" x14ac:dyDescent="0.2">
      <c r="A6" s="282" t="s">
        <v>2</v>
      </c>
      <c r="B6" s="269" t="s">
        <v>690</v>
      </c>
      <c r="C6" s="270"/>
      <c r="D6" s="270"/>
      <c r="E6" s="270"/>
      <c r="F6" s="270"/>
      <c r="G6" s="270"/>
      <c r="H6" s="270"/>
      <c r="I6" s="270"/>
      <c r="J6" s="271"/>
    </row>
    <row r="7" spans="1:12" x14ac:dyDescent="0.2">
      <c r="A7" s="282"/>
      <c r="B7" s="272"/>
      <c r="C7" s="273"/>
      <c r="D7" s="273"/>
      <c r="E7" s="273"/>
      <c r="F7" s="273"/>
      <c r="G7" s="273"/>
      <c r="H7" s="273"/>
      <c r="I7" s="273"/>
      <c r="J7" s="274"/>
    </row>
    <row r="8" spans="1:12" x14ac:dyDescent="0.2">
      <c r="A8" s="282"/>
      <c r="B8" s="275"/>
      <c r="C8" s="276"/>
      <c r="D8" s="276"/>
      <c r="E8" s="276"/>
      <c r="F8" s="276"/>
      <c r="G8" s="276"/>
      <c r="H8" s="276"/>
      <c r="I8" s="276"/>
      <c r="J8" s="277"/>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281" t="s">
        <v>158</v>
      </c>
      <c r="B11" s="281"/>
      <c r="C11" s="281"/>
      <c r="D11" s="281"/>
      <c r="E11" s="281"/>
      <c r="F11" s="281"/>
      <c r="G11" s="281"/>
      <c r="H11" s="281"/>
      <c r="I11" s="281"/>
      <c r="J11" s="281"/>
      <c r="K11" s="4"/>
      <c r="L11" s="4"/>
    </row>
    <row r="12" spans="1:12" s="2" customFormat="1" ht="58.5" customHeight="1" x14ac:dyDescent="0.2">
      <c r="A12" s="15"/>
      <c r="B12" s="26" t="s">
        <v>0</v>
      </c>
      <c r="C12" s="14" t="s">
        <v>29</v>
      </c>
      <c r="D12" s="50" t="s">
        <v>162</v>
      </c>
      <c r="E12" s="50" t="s">
        <v>164</v>
      </c>
      <c r="F12" s="50" t="s">
        <v>163</v>
      </c>
      <c r="G12" s="132" t="s">
        <v>30</v>
      </c>
      <c r="H12" s="132" t="s">
        <v>31</v>
      </c>
      <c r="I12" s="26" t="s">
        <v>129</v>
      </c>
      <c r="J12" s="132" t="s">
        <v>37</v>
      </c>
      <c r="K12" s="4"/>
      <c r="L12" s="4"/>
    </row>
    <row r="13" spans="1:12" s="2" customFormat="1" ht="32.25" customHeight="1" x14ac:dyDescent="0.2">
      <c r="A13" s="16"/>
      <c r="B13" s="25"/>
      <c r="C13" s="17"/>
      <c r="D13" s="18"/>
      <c r="E13" s="18"/>
      <c r="F13" s="18"/>
      <c r="G13" s="19"/>
      <c r="H13" s="19"/>
      <c r="I13" s="19"/>
      <c r="J13" s="18"/>
      <c r="K13" s="4"/>
      <c r="L13" s="4"/>
    </row>
    <row r="14" spans="1:12" ht="12.75" customHeight="1" x14ac:dyDescent="0.2">
      <c r="A14" s="282" t="s">
        <v>2</v>
      </c>
      <c r="B14" s="269" t="s">
        <v>691</v>
      </c>
      <c r="C14" s="270"/>
      <c r="D14" s="270"/>
      <c r="E14" s="270"/>
      <c r="F14" s="270"/>
      <c r="G14" s="270"/>
      <c r="H14" s="270"/>
      <c r="I14" s="270"/>
      <c r="J14" s="278"/>
    </row>
    <row r="15" spans="1:12" ht="12.75" customHeight="1" x14ac:dyDescent="0.2">
      <c r="A15" s="282"/>
      <c r="B15" s="272"/>
      <c r="C15" s="273"/>
      <c r="D15" s="273"/>
      <c r="E15" s="273"/>
      <c r="F15" s="273"/>
      <c r="G15" s="273"/>
      <c r="H15" s="273"/>
      <c r="I15" s="273"/>
      <c r="J15" s="279"/>
    </row>
    <row r="16" spans="1:12" ht="12.75" customHeight="1" x14ac:dyDescent="0.2">
      <c r="A16" s="282"/>
      <c r="B16" s="275"/>
      <c r="C16" s="276"/>
      <c r="D16" s="276"/>
      <c r="E16" s="276"/>
      <c r="F16" s="276"/>
      <c r="G16" s="276"/>
      <c r="H16" s="276"/>
      <c r="I16" s="276"/>
      <c r="J16"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46" zoomScaleNormal="70" zoomScaleSheetLayoutView="85" workbookViewId="0">
      <selection activeCell="F19" sqref="F1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24</v>
      </c>
      <c r="B1" s="190"/>
      <c r="C1" s="190"/>
      <c r="D1" s="190"/>
      <c r="E1" s="191"/>
      <c r="F1" s="283"/>
      <c r="G1" s="283"/>
      <c r="H1" s="283"/>
      <c r="I1" s="81"/>
      <c r="J1" s="2"/>
      <c r="K1" s="2"/>
    </row>
    <row r="2" spans="1:13" ht="31.5" customHeight="1" x14ac:dyDescent="0.2">
      <c r="A2" s="284" t="str">
        <f>Overview!B4&amp; " - Effective from "&amp;Overview!D4&amp;" - "&amp;Overview!E4&amp;" LDNO tariffs"</f>
        <v>Vattenfall Networks Limited - GSP J - Effective from 1 April 2022 - Final LDNO tariffs</v>
      </c>
      <c r="B2" s="284"/>
      <c r="C2" s="284"/>
      <c r="D2" s="284"/>
      <c r="E2" s="284"/>
      <c r="F2" s="284"/>
      <c r="G2" s="284"/>
      <c r="H2" s="284"/>
      <c r="I2" s="284"/>
      <c r="J2" s="284"/>
    </row>
    <row r="3" spans="1:13" ht="8.25" customHeight="1" x14ac:dyDescent="0.2">
      <c r="A3" s="84"/>
      <c r="B3" s="84"/>
      <c r="C3" s="84"/>
      <c r="D3" s="84"/>
      <c r="E3" s="84"/>
      <c r="F3" s="84"/>
      <c r="G3" s="84"/>
      <c r="H3" s="84"/>
      <c r="I3" s="84"/>
      <c r="J3" s="84"/>
    </row>
    <row r="4" spans="1:13" ht="27" customHeight="1" x14ac:dyDescent="0.2">
      <c r="A4" s="251" t="s">
        <v>159</v>
      </c>
      <c r="B4" s="251"/>
      <c r="C4" s="251"/>
      <c r="D4" s="251"/>
      <c r="E4" s="86"/>
      <c r="F4" s="251" t="s">
        <v>160</v>
      </c>
      <c r="G4" s="251"/>
      <c r="H4" s="251"/>
      <c r="I4" s="251"/>
      <c r="J4" s="251"/>
      <c r="L4" s="4"/>
    </row>
    <row r="5" spans="1:13" ht="32.25" customHeight="1" x14ac:dyDescent="0.2">
      <c r="A5" s="73" t="s">
        <v>17</v>
      </c>
      <c r="B5" s="76" t="s">
        <v>62</v>
      </c>
      <c r="C5" s="91" t="s">
        <v>63</v>
      </c>
      <c r="D5" s="75" t="s">
        <v>64</v>
      </c>
      <c r="E5" s="80"/>
      <c r="F5" s="255"/>
      <c r="G5" s="256"/>
      <c r="H5" s="77" t="s">
        <v>68</v>
      </c>
      <c r="I5" s="78" t="s">
        <v>69</v>
      </c>
      <c r="J5" s="75" t="s">
        <v>64</v>
      </c>
      <c r="K5" s="80"/>
      <c r="L5" s="4"/>
      <c r="M5" s="4"/>
    </row>
    <row r="6" spans="1:13" ht="56.25" customHeight="1" x14ac:dyDescent="0.2">
      <c r="A6" s="188" t="s">
        <v>65</v>
      </c>
      <c r="B6" s="182" t="s">
        <v>663</v>
      </c>
      <c r="C6" s="182" t="s">
        <v>664</v>
      </c>
      <c r="D6" s="184" t="s">
        <v>665</v>
      </c>
      <c r="E6" s="80"/>
      <c r="F6" s="243" t="s">
        <v>66</v>
      </c>
      <c r="G6" s="244"/>
      <c r="H6" s="182" t="s">
        <v>663</v>
      </c>
      <c r="I6" s="79" t="s">
        <v>664</v>
      </c>
      <c r="J6" s="184" t="s">
        <v>665</v>
      </c>
      <c r="K6" s="80"/>
      <c r="L6" s="4"/>
      <c r="M6" s="4"/>
    </row>
    <row r="7" spans="1:13" ht="56.25" customHeight="1" x14ac:dyDescent="0.2">
      <c r="A7" s="188" t="s">
        <v>20</v>
      </c>
      <c r="B7" s="183"/>
      <c r="C7" s="185"/>
      <c r="D7" s="79" t="s">
        <v>666</v>
      </c>
      <c r="E7" s="80"/>
      <c r="F7" s="243" t="s">
        <v>667</v>
      </c>
      <c r="G7" s="244"/>
      <c r="H7" s="183"/>
      <c r="I7" s="79" t="s">
        <v>668</v>
      </c>
      <c r="J7" s="184" t="s">
        <v>665</v>
      </c>
      <c r="K7" s="80"/>
      <c r="L7" s="4"/>
      <c r="M7" s="4"/>
    </row>
    <row r="8" spans="1:13" ht="55.5" customHeight="1" x14ac:dyDescent="0.2">
      <c r="A8" s="187" t="s">
        <v>18</v>
      </c>
      <c r="B8" s="248" t="s">
        <v>19</v>
      </c>
      <c r="C8" s="249"/>
      <c r="D8" s="250"/>
      <c r="E8" s="80"/>
      <c r="F8" s="243" t="s">
        <v>20</v>
      </c>
      <c r="G8" s="244"/>
      <c r="H8" s="183"/>
      <c r="I8" s="183"/>
      <c r="J8" s="79" t="s">
        <v>666</v>
      </c>
      <c r="K8" s="80"/>
      <c r="L8" s="4"/>
      <c r="M8" s="4"/>
    </row>
    <row r="9" spans="1:13" s="74" customFormat="1" ht="55.5" customHeight="1" x14ac:dyDescent="0.2">
      <c r="A9" s="82"/>
      <c r="E9" s="85"/>
      <c r="F9" s="242" t="s">
        <v>18</v>
      </c>
      <c r="G9" s="242"/>
      <c r="H9" s="248" t="s">
        <v>19</v>
      </c>
      <c r="I9" s="249"/>
      <c r="J9" s="250"/>
      <c r="K9" s="80"/>
      <c r="L9" s="45"/>
      <c r="M9" s="45"/>
    </row>
    <row r="11" spans="1:13" ht="38.25" x14ac:dyDescent="0.2">
      <c r="A11" s="172" t="s">
        <v>128</v>
      </c>
      <c r="B11" s="172" t="s">
        <v>469</v>
      </c>
      <c r="C11" s="173" t="s">
        <v>29</v>
      </c>
      <c r="D11" s="50" t="s">
        <v>162</v>
      </c>
      <c r="E11" s="50" t="s">
        <v>164</v>
      </c>
      <c r="F11" s="50" t="s">
        <v>163</v>
      </c>
      <c r="G11" s="173" t="s">
        <v>30</v>
      </c>
      <c r="H11" s="173" t="s">
        <v>31</v>
      </c>
      <c r="I11" s="173" t="s">
        <v>129</v>
      </c>
      <c r="J11" s="173" t="s">
        <v>37</v>
      </c>
    </row>
    <row r="12" spans="1:13" ht="27.75" customHeight="1" x14ac:dyDescent="0.2">
      <c r="A12" s="225" t="s">
        <v>500</v>
      </c>
      <c r="B12" s="40" t="s">
        <v>704</v>
      </c>
      <c r="C12" s="224" t="s">
        <v>651</v>
      </c>
      <c r="D12" s="210">
        <v>11.192</v>
      </c>
      <c r="E12" s="211">
        <v>0.49</v>
      </c>
      <c r="F12" s="212">
        <v>7.4999999999999997E-2</v>
      </c>
      <c r="G12" s="216">
        <v>16.48</v>
      </c>
      <c r="H12" s="217"/>
      <c r="I12" s="218"/>
      <c r="J12" s="209"/>
    </row>
    <row r="13" spans="1:13" ht="27.75" customHeight="1" x14ac:dyDescent="0.2">
      <c r="A13" s="225" t="s">
        <v>501</v>
      </c>
      <c r="B13" s="40" t="s">
        <v>705</v>
      </c>
      <c r="C13" s="221" t="s">
        <v>419</v>
      </c>
      <c r="D13" s="210">
        <v>11.192</v>
      </c>
      <c r="E13" s="211">
        <v>0.49</v>
      </c>
      <c r="F13" s="212">
        <v>7.4999999999999997E-2</v>
      </c>
      <c r="G13" s="217"/>
      <c r="H13" s="217"/>
      <c r="I13" s="218"/>
      <c r="J13" s="209"/>
    </row>
    <row r="14" spans="1:13" ht="27.75" customHeight="1" x14ac:dyDescent="0.2">
      <c r="A14" s="225" t="s">
        <v>502</v>
      </c>
      <c r="B14" s="40" t="s">
        <v>706</v>
      </c>
      <c r="C14" s="215" t="s">
        <v>650</v>
      </c>
      <c r="D14" s="210">
        <v>8.41</v>
      </c>
      <c r="E14" s="211">
        <v>0.36799999999999999</v>
      </c>
      <c r="F14" s="212">
        <v>5.7000000000000002E-2</v>
      </c>
      <c r="G14" s="216">
        <v>2.79</v>
      </c>
      <c r="H14" s="217"/>
      <c r="I14" s="218"/>
      <c r="J14" s="209"/>
    </row>
    <row r="15" spans="1:13" ht="27.75" customHeight="1" x14ac:dyDescent="0.2">
      <c r="A15" s="225" t="s">
        <v>503</v>
      </c>
      <c r="B15" s="40" t="s">
        <v>707</v>
      </c>
      <c r="C15" s="215" t="s">
        <v>650</v>
      </c>
      <c r="D15" s="210">
        <v>8.41</v>
      </c>
      <c r="E15" s="211">
        <v>0.36799999999999999</v>
      </c>
      <c r="F15" s="212">
        <v>5.7000000000000002E-2</v>
      </c>
      <c r="G15" s="216">
        <v>4.5</v>
      </c>
      <c r="H15" s="217"/>
      <c r="I15" s="218"/>
      <c r="J15" s="209"/>
    </row>
    <row r="16" spans="1:13" ht="27.75" customHeight="1" x14ac:dyDescent="0.2">
      <c r="A16" s="225" t="s">
        <v>504</v>
      </c>
      <c r="B16" s="40" t="s">
        <v>708</v>
      </c>
      <c r="C16" s="215" t="s">
        <v>650</v>
      </c>
      <c r="D16" s="210">
        <v>8.41</v>
      </c>
      <c r="E16" s="211">
        <v>0.36799999999999999</v>
      </c>
      <c r="F16" s="212">
        <v>5.7000000000000002E-2</v>
      </c>
      <c r="G16" s="216">
        <v>13.19</v>
      </c>
      <c r="H16" s="217"/>
      <c r="I16" s="218"/>
      <c r="J16" s="209"/>
    </row>
    <row r="17" spans="1:10" ht="27.75" customHeight="1" x14ac:dyDescent="0.2">
      <c r="A17" s="225" t="s">
        <v>505</v>
      </c>
      <c r="B17" s="40" t="s">
        <v>709</v>
      </c>
      <c r="C17" s="215" t="s">
        <v>650</v>
      </c>
      <c r="D17" s="210">
        <v>8.41</v>
      </c>
      <c r="E17" s="211">
        <v>0.36799999999999999</v>
      </c>
      <c r="F17" s="212">
        <v>5.7000000000000002E-2</v>
      </c>
      <c r="G17" s="216">
        <v>28.54</v>
      </c>
      <c r="H17" s="217"/>
      <c r="I17" s="218"/>
      <c r="J17" s="209"/>
    </row>
    <row r="18" spans="1:10" ht="27.75" customHeight="1" x14ac:dyDescent="0.2">
      <c r="A18" s="225" t="s">
        <v>506</v>
      </c>
      <c r="B18" s="40" t="s">
        <v>710</v>
      </c>
      <c r="C18" s="215" t="s">
        <v>650</v>
      </c>
      <c r="D18" s="210">
        <v>8.41</v>
      </c>
      <c r="E18" s="211">
        <v>0.36799999999999999</v>
      </c>
      <c r="F18" s="212">
        <v>5.7000000000000002E-2</v>
      </c>
      <c r="G18" s="216">
        <v>78.12</v>
      </c>
      <c r="H18" s="217"/>
      <c r="I18" s="218"/>
      <c r="J18" s="209"/>
    </row>
    <row r="19" spans="1:10" ht="27.75" customHeight="1" x14ac:dyDescent="0.2">
      <c r="A19" s="225" t="s">
        <v>423</v>
      </c>
      <c r="B19" s="40" t="s">
        <v>711</v>
      </c>
      <c r="C19" s="221" t="s">
        <v>420</v>
      </c>
      <c r="D19" s="210">
        <v>8.41</v>
      </c>
      <c r="E19" s="211">
        <v>0.36799999999999999</v>
      </c>
      <c r="F19" s="212">
        <v>5.7000000000000002E-2</v>
      </c>
      <c r="G19" s="217"/>
      <c r="H19" s="217"/>
      <c r="I19" s="218"/>
      <c r="J19" s="209"/>
    </row>
    <row r="20" spans="1:10" ht="27.75" customHeight="1" x14ac:dyDescent="0.2">
      <c r="A20" s="225" t="s">
        <v>507</v>
      </c>
      <c r="B20" s="40" t="s">
        <v>712</v>
      </c>
      <c r="C20" s="223">
        <v>0</v>
      </c>
      <c r="D20" s="210">
        <v>5.9939999999999998</v>
      </c>
      <c r="E20" s="211">
        <v>0.25800000000000001</v>
      </c>
      <c r="F20" s="212">
        <v>3.7999999999999999E-2</v>
      </c>
      <c r="G20" s="216">
        <v>7.73</v>
      </c>
      <c r="H20" s="216">
        <v>2.57</v>
      </c>
      <c r="I20" s="219">
        <v>4.93</v>
      </c>
      <c r="J20" s="208">
        <v>0.19800000000000001</v>
      </c>
    </row>
    <row r="21" spans="1:10" ht="27.75" customHeight="1" x14ac:dyDescent="0.2">
      <c r="A21" s="225" t="s">
        <v>508</v>
      </c>
      <c r="B21" s="40" t="s">
        <v>713</v>
      </c>
      <c r="C21" s="223">
        <v>0</v>
      </c>
      <c r="D21" s="210">
        <v>5.9939999999999998</v>
      </c>
      <c r="E21" s="211">
        <v>0.25800000000000001</v>
      </c>
      <c r="F21" s="212">
        <v>3.7999999999999999E-2</v>
      </c>
      <c r="G21" s="216">
        <v>151.16999999999999</v>
      </c>
      <c r="H21" s="216">
        <v>2.57</v>
      </c>
      <c r="I21" s="219">
        <v>4.93</v>
      </c>
      <c r="J21" s="208">
        <v>0.19800000000000001</v>
      </c>
    </row>
    <row r="22" spans="1:10" ht="27.75" customHeight="1" x14ac:dyDescent="0.2">
      <c r="A22" s="225" t="s">
        <v>509</v>
      </c>
      <c r="B22" s="40" t="s">
        <v>714</v>
      </c>
      <c r="C22" s="223">
        <v>0</v>
      </c>
      <c r="D22" s="210">
        <v>5.9939999999999998</v>
      </c>
      <c r="E22" s="211">
        <v>0.25800000000000001</v>
      </c>
      <c r="F22" s="212">
        <v>3.7999999999999999E-2</v>
      </c>
      <c r="G22" s="216">
        <v>249.42</v>
      </c>
      <c r="H22" s="216">
        <v>2.57</v>
      </c>
      <c r="I22" s="219">
        <v>4.93</v>
      </c>
      <c r="J22" s="208">
        <v>0.19800000000000001</v>
      </c>
    </row>
    <row r="23" spans="1:10" ht="27.75" customHeight="1" x14ac:dyDescent="0.2">
      <c r="A23" s="225" t="s">
        <v>510</v>
      </c>
      <c r="B23" s="40" t="s">
        <v>715</v>
      </c>
      <c r="C23" s="223">
        <v>0</v>
      </c>
      <c r="D23" s="210">
        <v>5.9939999999999998</v>
      </c>
      <c r="E23" s="211">
        <v>0.25800000000000001</v>
      </c>
      <c r="F23" s="212">
        <v>3.7999999999999999E-2</v>
      </c>
      <c r="G23" s="216">
        <v>402.41</v>
      </c>
      <c r="H23" s="216">
        <v>2.57</v>
      </c>
      <c r="I23" s="219">
        <v>4.93</v>
      </c>
      <c r="J23" s="208">
        <v>0.19800000000000001</v>
      </c>
    </row>
    <row r="24" spans="1:10" ht="27.75" customHeight="1" x14ac:dyDescent="0.2">
      <c r="A24" s="225" t="s">
        <v>511</v>
      </c>
      <c r="B24" s="40" t="s">
        <v>716</v>
      </c>
      <c r="C24" s="223">
        <v>0</v>
      </c>
      <c r="D24" s="210">
        <v>5.9939999999999998</v>
      </c>
      <c r="E24" s="211">
        <v>0.25800000000000001</v>
      </c>
      <c r="F24" s="212">
        <v>3.7999999999999999E-2</v>
      </c>
      <c r="G24" s="216">
        <v>886.14</v>
      </c>
      <c r="H24" s="216">
        <v>2.57</v>
      </c>
      <c r="I24" s="219">
        <v>4.93</v>
      </c>
      <c r="J24" s="208">
        <v>0.19800000000000001</v>
      </c>
    </row>
    <row r="25" spans="1:10" ht="27.75" customHeight="1" x14ac:dyDescent="0.2">
      <c r="A25" s="225" t="s">
        <v>424</v>
      </c>
      <c r="B25" s="40" t="s">
        <v>717</v>
      </c>
      <c r="C25" s="223" t="s">
        <v>421</v>
      </c>
      <c r="D25" s="213">
        <v>27.187999999999999</v>
      </c>
      <c r="E25" s="214">
        <v>1.298</v>
      </c>
      <c r="F25" s="212">
        <v>0.94499999999999995</v>
      </c>
      <c r="G25" s="217"/>
      <c r="H25" s="217"/>
      <c r="I25" s="218"/>
      <c r="J25" s="209"/>
    </row>
    <row r="26" spans="1:10" ht="27.75" customHeight="1" x14ac:dyDescent="0.2">
      <c r="A26" s="225" t="s">
        <v>425</v>
      </c>
      <c r="B26" s="40" t="s">
        <v>718</v>
      </c>
      <c r="C26" s="222">
        <v>0</v>
      </c>
      <c r="D26" s="210">
        <v>-9.2240000000000002</v>
      </c>
      <c r="E26" s="211">
        <v>-0.40400000000000003</v>
      </c>
      <c r="F26" s="212">
        <v>-6.2E-2</v>
      </c>
      <c r="G26" s="216">
        <v>0</v>
      </c>
      <c r="H26" s="217"/>
      <c r="I26" s="218"/>
      <c r="J26" s="209"/>
    </row>
    <row r="27" spans="1:10" ht="27.75" customHeight="1" x14ac:dyDescent="0.2">
      <c r="A27" s="225" t="s">
        <v>426</v>
      </c>
      <c r="B27" s="40" t="s">
        <v>719</v>
      </c>
      <c r="C27" s="220">
        <v>0</v>
      </c>
      <c r="D27" s="210">
        <v>-9.2240000000000002</v>
      </c>
      <c r="E27" s="211">
        <v>-0.40400000000000003</v>
      </c>
      <c r="F27" s="212">
        <v>-6.2E-2</v>
      </c>
      <c r="G27" s="216">
        <v>0</v>
      </c>
      <c r="H27" s="217"/>
      <c r="I27" s="218"/>
      <c r="J27" s="208">
        <v>0.27100000000000002</v>
      </c>
    </row>
    <row r="28" spans="1:10" ht="27.75" customHeight="1" x14ac:dyDescent="0.2">
      <c r="A28" s="226" t="s">
        <v>512</v>
      </c>
      <c r="B28" s="40" t="s">
        <v>720</v>
      </c>
      <c r="C28" s="224" t="s">
        <v>651</v>
      </c>
      <c r="D28" s="210">
        <v>8.6300000000000008</v>
      </c>
      <c r="E28" s="211">
        <v>0.378</v>
      </c>
      <c r="F28" s="212">
        <v>5.8000000000000003E-2</v>
      </c>
      <c r="G28" s="216">
        <v>14.9</v>
      </c>
      <c r="H28" s="217"/>
      <c r="I28" s="218"/>
      <c r="J28" s="209"/>
    </row>
    <row r="29" spans="1:10" ht="27.75" customHeight="1" x14ac:dyDescent="0.2">
      <c r="A29" s="226" t="s">
        <v>513</v>
      </c>
      <c r="B29" s="40" t="s">
        <v>721</v>
      </c>
      <c r="C29" s="221" t="s">
        <v>419</v>
      </c>
      <c r="D29" s="210">
        <v>8.6300000000000008</v>
      </c>
      <c r="E29" s="211">
        <v>0.378</v>
      </c>
      <c r="F29" s="212">
        <v>5.8000000000000003E-2</v>
      </c>
      <c r="G29" s="217"/>
      <c r="H29" s="217"/>
      <c r="I29" s="218"/>
      <c r="J29" s="209"/>
    </row>
    <row r="30" spans="1:10" ht="27.75" customHeight="1" x14ac:dyDescent="0.2">
      <c r="A30" s="226" t="s">
        <v>514</v>
      </c>
      <c r="B30" s="40" t="s">
        <v>722</v>
      </c>
      <c r="C30" s="215" t="s">
        <v>650</v>
      </c>
      <c r="D30" s="210">
        <v>6.484</v>
      </c>
      <c r="E30" s="211">
        <v>0.28399999999999997</v>
      </c>
      <c r="F30" s="212">
        <v>4.3999999999999997E-2</v>
      </c>
      <c r="G30" s="216">
        <v>2.16</v>
      </c>
      <c r="H30" s="217"/>
      <c r="I30" s="218"/>
      <c r="J30" s="209"/>
    </row>
    <row r="31" spans="1:10" ht="27.75" customHeight="1" x14ac:dyDescent="0.2">
      <c r="A31" s="226" t="s">
        <v>515</v>
      </c>
      <c r="B31" s="40" t="s">
        <v>723</v>
      </c>
      <c r="C31" s="215" t="s">
        <v>650</v>
      </c>
      <c r="D31" s="210">
        <v>6.484</v>
      </c>
      <c r="E31" s="211">
        <v>0.28399999999999997</v>
      </c>
      <c r="F31" s="212">
        <v>4.3999999999999997E-2</v>
      </c>
      <c r="G31" s="216">
        <v>3.49</v>
      </c>
      <c r="H31" s="217"/>
      <c r="I31" s="218"/>
      <c r="J31" s="209"/>
    </row>
    <row r="32" spans="1:10" ht="27.75" customHeight="1" x14ac:dyDescent="0.2">
      <c r="A32" s="226" t="s">
        <v>516</v>
      </c>
      <c r="B32" s="40" t="s">
        <v>724</v>
      </c>
      <c r="C32" s="215" t="s">
        <v>650</v>
      </c>
      <c r="D32" s="210">
        <v>6.484</v>
      </c>
      <c r="E32" s="211">
        <v>0.28399999999999997</v>
      </c>
      <c r="F32" s="212">
        <v>4.3999999999999997E-2</v>
      </c>
      <c r="G32" s="216">
        <v>10.18</v>
      </c>
      <c r="H32" s="217"/>
      <c r="I32" s="218"/>
      <c r="J32" s="209"/>
    </row>
    <row r="33" spans="1:10" ht="27.75" customHeight="1" x14ac:dyDescent="0.2">
      <c r="A33" s="226" t="s">
        <v>517</v>
      </c>
      <c r="B33" s="40" t="s">
        <v>725</v>
      </c>
      <c r="C33" s="215" t="s">
        <v>650</v>
      </c>
      <c r="D33" s="210">
        <v>6.484</v>
      </c>
      <c r="E33" s="211">
        <v>0.28399999999999997</v>
      </c>
      <c r="F33" s="212">
        <v>4.3999999999999997E-2</v>
      </c>
      <c r="G33" s="216">
        <v>22.02</v>
      </c>
      <c r="H33" s="217"/>
      <c r="I33" s="218"/>
      <c r="J33" s="209"/>
    </row>
    <row r="34" spans="1:10" ht="27.75" customHeight="1" x14ac:dyDescent="0.2">
      <c r="A34" s="226" t="s">
        <v>518</v>
      </c>
      <c r="B34" s="40" t="s">
        <v>726</v>
      </c>
      <c r="C34" s="215" t="s">
        <v>650</v>
      </c>
      <c r="D34" s="210">
        <v>6.484</v>
      </c>
      <c r="E34" s="211">
        <v>0.28399999999999997</v>
      </c>
      <c r="F34" s="212">
        <v>4.3999999999999997E-2</v>
      </c>
      <c r="G34" s="216">
        <v>60.25</v>
      </c>
      <c r="H34" s="217"/>
      <c r="I34" s="218"/>
      <c r="J34" s="209"/>
    </row>
    <row r="35" spans="1:10" ht="27.75" customHeight="1" x14ac:dyDescent="0.2">
      <c r="A35" s="226" t="s">
        <v>427</v>
      </c>
      <c r="B35" s="40" t="s">
        <v>727</v>
      </c>
      <c r="C35" s="221" t="s">
        <v>420</v>
      </c>
      <c r="D35" s="210">
        <v>6.484</v>
      </c>
      <c r="E35" s="211">
        <v>0.28399999999999997</v>
      </c>
      <c r="F35" s="212">
        <v>4.3999999999999997E-2</v>
      </c>
      <c r="G35" s="217"/>
      <c r="H35" s="217"/>
      <c r="I35" s="218"/>
      <c r="J35" s="209"/>
    </row>
    <row r="36" spans="1:10" ht="27.75" customHeight="1" x14ac:dyDescent="0.2">
      <c r="A36" s="226" t="s">
        <v>519</v>
      </c>
      <c r="B36" s="40" t="s">
        <v>728</v>
      </c>
      <c r="C36" s="223">
        <v>0</v>
      </c>
      <c r="D36" s="210">
        <v>4.6219999999999999</v>
      </c>
      <c r="E36" s="211">
        <v>0.19900000000000001</v>
      </c>
      <c r="F36" s="212">
        <v>0.03</v>
      </c>
      <c r="G36" s="216">
        <v>5.97</v>
      </c>
      <c r="H36" s="216">
        <v>1.98</v>
      </c>
      <c r="I36" s="219">
        <v>3.8</v>
      </c>
      <c r="J36" s="208">
        <v>0.153</v>
      </c>
    </row>
    <row r="37" spans="1:10" ht="27.75" customHeight="1" x14ac:dyDescent="0.2">
      <c r="A37" s="226" t="s">
        <v>520</v>
      </c>
      <c r="B37" s="40" t="s">
        <v>729</v>
      </c>
      <c r="C37" s="223">
        <v>0</v>
      </c>
      <c r="D37" s="210">
        <v>4.6219999999999999</v>
      </c>
      <c r="E37" s="211">
        <v>0.19900000000000001</v>
      </c>
      <c r="F37" s="212">
        <v>0.03</v>
      </c>
      <c r="G37" s="216">
        <v>116.57</v>
      </c>
      <c r="H37" s="216">
        <v>1.98</v>
      </c>
      <c r="I37" s="219">
        <v>3.8</v>
      </c>
      <c r="J37" s="208">
        <v>0.153</v>
      </c>
    </row>
    <row r="38" spans="1:10" ht="27.75" customHeight="1" x14ac:dyDescent="0.2">
      <c r="A38" s="226" t="s">
        <v>521</v>
      </c>
      <c r="B38" s="40" t="s">
        <v>730</v>
      </c>
      <c r="C38" s="223">
        <v>0</v>
      </c>
      <c r="D38" s="210">
        <v>4.6219999999999999</v>
      </c>
      <c r="E38" s="211">
        <v>0.19900000000000001</v>
      </c>
      <c r="F38" s="212">
        <v>0.03</v>
      </c>
      <c r="G38" s="216">
        <v>192.32</v>
      </c>
      <c r="H38" s="216">
        <v>1.98</v>
      </c>
      <c r="I38" s="219">
        <v>3.8</v>
      </c>
      <c r="J38" s="208">
        <v>0.153</v>
      </c>
    </row>
    <row r="39" spans="1:10" ht="27.75" customHeight="1" x14ac:dyDescent="0.2">
      <c r="A39" s="226" t="s">
        <v>522</v>
      </c>
      <c r="B39" s="40" t="s">
        <v>731</v>
      </c>
      <c r="C39" s="223">
        <v>0</v>
      </c>
      <c r="D39" s="210">
        <v>4.6219999999999999</v>
      </c>
      <c r="E39" s="211">
        <v>0.19900000000000001</v>
      </c>
      <c r="F39" s="212">
        <v>0.03</v>
      </c>
      <c r="G39" s="216">
        <v>310.27999999999997</v>
      </c>
      <c r="H39" s="216">
        <v>1.98</v>
      </c>
      <c r="I39" s="219">
        <v>3.8</v>
      </c>
      <c r="J39" s="208">
        <v>0.153</v>
      </c>
    </row>
    <row r="40" spans="1:10" ht="27.75" customHeight="1" x14ac:dyDescent="0.2">
      <c r="A40" s="226" t="s">
        <v>523</v>
      </c>
      <c r="B40" s="40" t="s">
        <v>732</v>
      </c>
      <c r="C40" s="223">
        <v>0</v>
      </c>
      <c r="D40" s="210">
        <v>4.6219999999999999</v>
      </c>
      <c r="E40" s="211">
        <v>0.19900000000000001</v>
      </c>
      <c r="F40" s="212">
        <v>0.03</v>
      </c>
      <c r="G40" s="216">
        <v>683.24</v>
      </c>
      <c r="H40" s="216">
        <v>1.98</v>
      </c>
      <c r="I40" s="219">
        <v>3.8</v>
      </c>
      <c r="J40" s="208">
        <v>0.153</v>
      </c>
    </row>
    <row r="41" spans="1:10" ht="27.75" customHeight="1" x14ac:dyDescent="0.2">
      <c r="A41" s="226" t="s">
        <v>524</v>
      </c>
      <c r="B41" s="40" t="s">
        <v>733</v>
      </c>
      <c r="C41" s="223">
        <v>0</v>
      </c>
      <c r="D41" s="210">
        <v>4.4790000000000001</v>
      </c>
      <c r="E41" s="211">
        <v>0.186</v>
      </c>
      <c r="F41" s="212">
        <v>2.5999999999999999E-2</v>
      </c>
      <c r="G41" s="216">
        <v>6.58</v>
      </c>
      <c r="H41" s="216">
        <v>4.6399999999999997</v>
      </c>
      <c r="I41" s="219">
        <v>6.04</v>
      </c>
      <c r="J41" s="208">
        <v>0.14199999999999999</v>
      </c>
    </row>
    <row r="42" spans="1:10" ht="27.75" customHeight="1" x14ac:dyDescent="0.2">
      <c r="A42" s="226" t="s">
        <v>525</v>
      </c>
      <c r="B42" s="40" t="s">
        <v>734</v>
      </c>
      <c r="C42" s="223">
        <v>0</v>
      </c>
      <c r="D42" s="210">
        <v>4.4790000000000001</v>
      </c>
      <c r="E42" s="211">
        <v>0.186</v>
      </c>
      <c r="F42" s="212">
        <v>2.5999999999999999E-2</v>
      </c>
      <c r="G42" s="216">
        <v>172.1</v>
      </c>
      <c r="H42" s="216">
        <v>4.6399999999999997</v>
      </c>
      <c r="I42" s="219">
        <v>6.04</v>
      </c>
      <c r="J42" s="208">
        <v>0.14199999999999999</v>
      </c>
    </row>
    <row r="43" spans="1:10" ht="27.75" customHeight="1" x14ac:dyDescent="0.2">
      <c r="A43" s="226" t="s">
        <v>526</v>
      </c>
      <c r="B43" s="40" t="s">
        <v>735</v>
      </c>
      <c r="C43" s="223">
        <v>0</v>
      </c>
      <c r="D43" s="210">
        <v>4.4790000000000001</v>
      </c>
      <c r="E43" s="211">
        <v>0.186</v>
      </c>
      <c r="F43" s="212">
        <v>2.5999999999999999E-2</v>
      </c>
      <c r="G43" s="216">
        <v>285.47000000000003</v>
      </c>
      <c r="H43" s="216">
        <v>4.6399999999999997</v>
      </c>
      <c r="I43" s="219">
        <v>6.04</v>
      </c>
      <c r="J43" s="208">
        <v>0.14199999999999999</v>
      </c>
    </row>
    <row r="44" spans="1:10" ht="27.75" customHeight="1" x14ac:dyDescent="0.2">
      <c r="A44" s="226" t="s">
        <v>527</v>
      </c>
      <c r="B44" s="40" t="s">
        <v>736</v>
      </c>
      <c r="C44" s="223">
        <v>0</v>
      </c>
      <c r="D44" s="210">
        <v>4.4790000000000001</v>
      </c>
      <c r="E44" s="211">
        <v>0.186</v>
      </c>
      <c r="F44" s="212">
        <v>2.5999999999999999E-2</v>
      </c>
      <c r="G44" s="216">
        <v>462.02</v>
      </c>
      <c r="H44" s="216">
        <v>4.6399999999999997</v>
      </c>
      <c r="I44" s="219">
        <v>6.04</v>
      </c>
      <c r="J44" s="208">
        <v>0.14199999999999999</v>
      </c>
    </row>
    <row r="45" spans="1:10" ht="27.75" customHeight="1" x14ac:dyDescent="0.2">
      <c r="A45" s="226" t="s">
        <v>528</v>
      </c>
      <c r="B45" s="40" t="s">
        <v>737</v>
      </c>
      <c r="C45" s="223">
        <v>0</v>
      </c>
      <c r="D45" s="210">
        <v>4.4790000000000001</v>
      </c>
      <c r="E45" s="211">
        <v>0.186</v>
      </c>
      <c r="F45" s="212">
        <v>2.5999999999999999E-2</v>
      </c>
      <c r="G45" s="216">
        <v>1020.19</v>
      </c>
      <c r="H45" s="216">
        <v>4.6399999999999997</v>
      </c>
      <c r="I45" s="219">
        <v>6.04</v>
      </c>
      <c r="J45" s="208">
        <v>0.14199999999999999</v>
      </c>
    </row>
    <row r="46" spans="1:10" ht="27.75" customHeight="1" x14ac:dyDescent="0.2">
      <c r="A46" s="226" t="s">
        <v>529</v>
      </c>
      <c r="B46" s="40" t="s">
        <v>738</v>
      </c>
      <c r="C46" s="223">
        <v>0</v>
      </c>
      <c r="D46" s="210">
        <v>4.3159999999999998</v>
      </c>
      <c r="E46" s="211">
        <v>0.17699999999999999</v>
      </c>
      <c r="F46" s="212">
        <v>2.3E-2</v>
      </c>
      <c r="G46" s="216">
        <v>98.39</v>
      </c>
      <c r="H46" s="216">
        <v>3.89</v>
      </c>
      <c r="I46" s="219">
        <v>6.03</v>
      </c>
      <c r="J46" s="208">
        <v>0.13800000000000001</v>
      </c>
    </row>
    <row r="47" spans="1:10" ht="27.75" customHeight="1" x14ac:dyDescent="0.2">
      <c r="A47" s="226" t="s">
        <v>530</v>
      </c>
      <c r="B47" s="40" t="s">
        <v>739</v>
      </c>
      <c r="C47" s="223">
        <v>0</v>
      </c>
      <c r="D47" s="210">
        <v>4.3159999999999998</v>
      </c>
      <c r="E47" s="211">
        <v>0.17699999999999999</v>
      </c>
      <c r="F47" s="212">
        <v>2.3E-2</v>
      </c>
      <c r="G47" s="216">
        <v>813.68</v>
      </c>
      <c r="H47" s="216">
        <v>3.89</v>
      </c>
      <c r="I47" s="219">
        <v>6.03</v>
      </c>
      <c r="J47" s="208">
        <v>0.13800000000000001</v>
      </c>
    </row>
    <row r="48" spans="1:10" ht="27.75" customHeight="1" x14ac:dyDescent="0.2">
      <c r="A48" s="226" t="s">
        <v>531</v>
      </c>
      <c r="B48" s="40" t="s">
        <v>740</v>
      </c>
      <c r="C48" s="223">
        <v>0</v>
      </c>
      <c r="D48" s="210">
        <v>4.3159999999999998</v>
      </c>
      <c r="E48" s="211">
        <v>0.17699999999999999</v>
      </c>
      <c r="F48" s="212">
        <v>2.3E-2</v>
      </c>
      <c r="G48" s="216">
        <v>4137.5600000000004</v>
      </c>
      <c r="H48" s="216">
        <v>3.89</v>
      </c>
      <c r="I48" s="219">
        <v>6.03</v>
      </c>
      <c r="J48" s="208">
        <v>0.13800000000000001</v>
      </c>
    </row>
    <row r="49" spans="1:10" ht="27.75" customHeight="1" x14ac:dyDescent="0.2">
      <c r="A49" s="226" t="s">
        <v>532</v>
      </c>
      <c r="B49" s="40" t="s">
        <v>741</v>
      </c>
      <c r="C49" s="223">
        <v>0</v>
      </c>
      <c r="D49" s="210">
        <v>4.3159999999999998</v>
      </c>
      <c r="E49" s="211">
        <v>0.17699999999999999</v>
      </c>
      <c r="F49" s="212">
        <v>2.3E-2</v>
      </c>
      <c r="G49" s="216">
        <v>3618.09</v>
      </c>
      <c r="H49" s="216">
        <v>3.89</v>
      </c>
      <c r="I49" s="219">
        <v>6.03</v>
      </c>
      <c r="J49" s="208">
        <v>0.13800000000000001</v>
      </c>
    </row>
    <row r="50" spans="1:10" ht="27.75" customHeight="1" x14ac:dyDescent="0.2">
      <c r="A50" s="226" t="s">
        <v>533</v>
      </c>
      <c r="B50" s="40" t="s">
        <v>742</v>
      </c>
      <c r="C50" s="223">
        <v>0</v>
      </c>
      <c r="D50" s="210">
        <v>4.3159999999999998</v>
      </c>
      <c r="E50" s="211">
        <v>0.17699999999999999</v>
      </c>
      <c r="F50" s="212">
        <v>2.3E-2</v>
      </c>
      <c r="G50" s="216">
        <v>9175.99</v>
      </c>
      <c r="H50" s="216">
        <v>3.89</v>
      </c>
      <c r="I50" s="219">
        <v>6.03</v>
      </c>
      <c r="J50" s="208">
        <v>0.13800000000000001</v>
      </c>
    </row>
    <row r="51" spans="1:10" ht="27.75" customHeight="1" x14ac:dyDescent="0.2">
      <c r="A51" s="226" t="s">
        <v>428</v>
      </c>
      <c r="B51" s="40" t="s">
        <v>743</v>
      </c>
      <c r="C51" s="223" t="s">
        <v>421</v>
      </c>
      <c r="D51" s="213">
        <v>20.962</v>
      </c>
      <c r="E51" s="214">
        <v>1.0009999999999999</v>
      </c>
      <c r="F51" s="212">
        <v>0.72899999999999998</v>
      </c>
      <c r="G51" s="217"/>
      <c r="H51" s="217"/>
      <c r="I51" s="218"/>
      <c r="J51" s="209"/>
    </row>
    <row r="52" spans="1:10" ht="27.75" customHeight="1" x14ac:dyDescent="0.2">
      <c r="A52" s="226" t="s">
        <v>429</v>
      </c>
      <c r="B52" s="40" t="s">
        <v>744</v>
      </c>
      <c r="C52" s="220">
        <v>0</v>
      </c>
      <c r="D52" s="210">
        <v>-9.2240000000000002</v>
      </c>
      <c r="E52" s="211">
        <v>-0.40400000000000003</v>
      </c>
      <c r="F52" s="212">
        <v>-6.2E-2</v>
      </c>
      <c r="G52" s="216">
        <v>0</v>
      </c>
      <c r="H52" s="217"/>
      <c r="I52" s="218"/>
      <c r="J52" s="209"/>
    </row>
    <row r="53" spans="1:10" ht="27.75" customHeight="1" x14ac:dyDescent="0.2">
      <c r="A53" s="226" t="s">
        <v>430</v>
      </c>
      <c r="B53" s="40"/>
      <c r="C53" s="220">
        <v>0</v>
      </c>
      <c r="D53" s="210">
        <v>-8.2059999999999995</v>
      </c>
      <c r="E53" s="211">
        <v>-0.35599999999999998</v>
      </c>
      <c r="F53" s="212">
        <v>-5.3999999999999999E-2</v>
      </c>
      <c r="G53" s="216">
        <v>0</v>
      </c>
      <c r="H53" s="217"/>
      <c r="I53" s="218"/>
      <c r="J53" s="209"/>
    </row>
    <row r="54" spans="1:10" ht="27.75" customHeight="1" x14ac:dyDescent="0.2">
      <c r="A54" s="226" t="s">
        <v>431</v>
      </c>
      <c r="B54" s="40" t="s">
        <v>745</v>
      </c>
      <c r="C54" s="220">
        <v>0</v>
      </c>
      <c r="D54" s="210">
        <v>-9.2240000000000002</v>
      </c>
      <c r="E54" s="211">
        <v>-0.40400000000000003</v>
      </c>
      <c r="F54" s="212">
        <v>-6.2E-2</v>
      </c>
      <c r="G54" s="216">
        <v>0</v>
      </c>
      <c r="H54" s="217"/>
      <c r="I54" s="218"/>
      <c r="J54" s="208">
        <v>0.27100000000000002</v>
      </c>
    </row>
    <row r="55" spans="1:10" ht="27.75" customHeight="1" x14ac:dyDescent="0.2">
      <c r="A55" s="226" t="s">
        <v>432</v>
      </c>
      <c r="B55" s="40" t="s">
        <v>746</v>
      </c>
      <c r="C55" s="220">
        <v>0</v>
      </c>
      <c r="D55" s="210">
        <v>-8.2059999999999995</v>
      </c>
      <c r="E55" s="211">
        <v>-0.35599999999999998</v>
      </c>
      <c r="F55" s="212">
        <v>-5.3999999999999999E-2</v>
      </c>
      <c r="G55" s="216">
        <v>0</v>
      </c>
      <c r="H55" s="217"/>
      <c r="I55" s="218"/>
      <c r="J55" s="208">
        <v>0.246</v>
      </c>
    </row>
    <row r="56" spans="1:10" ht="27.75" customHeight="1" x14ac:dyDescent="0.2">
      <c r="A56" s="226" t="s">
        <v>433</v>
      </c>
      <c r="B56" s="40" t="s">
        <v>784</v>
      </c>
      <c r="C56" s="220">
        <v>0</v>
      </c>
      <c r="D56" s="210">
        <v>-5.66</v>
      </c>
      <c r="E56" s="211">
        <v>-0.23499999999999999</v>
      </c>
      <c r="F56" s="212">
        <v>-3.2000000000000001E-2</v>
      </c>
      <c r="G56" s="216">
        <v>0</v>
      </c>
      <c r="H56" s="217"/>
      <c r="I56" s="218"/>
      <c r="J56" s="208">
        <v>0.19900000000000001</v>
      </c>
    </row>
    <row r="57" spans="1:10" ht="27.75" customHeight="1" x14ac:dyDescent="0.2">
      <c r="A57" s="225" t="s">
        <v>622</v>
      </c>
      <c r="B57" s="40"/>
      <c r="C57" s="224" t="s">
        <v>651</v>
      </c>
      <c r="D57" s="210">
        <v>6.2690000000000001</v>
      </c>
      <c r="E57" s="211">
        <v>0.27400000000000002</v>
      </c>
      <c r="F57" s="212">
        <v>4.2000000000000003E-2</v>
      </c>
      <c r="G57" s="216">
        <v>13.44</v>
      </c>
      <c r="H57" s="217"/>
      <c r="I57" s="218"/>
      <c r="J57" s="209"/>
    </row>
    <row r="58" spans="1:10" ht="27.75" customHeight="1" x14ac:dyDescent="0.2">
      <c r="A58" s="225" t="s">
        <v>623</v>
      </c>
      <c r="B58" s="40"/>
      <c r="C58" s="221" t="s">
        <v>419</v>
      </c>
      <c r="D58" s="210">
        <v>6.2690000000000001</v>
      </c>
      <c r="E58" s="211">
        <v>0.27400000000000002</v>
      </c>
      <c r="F58" s="212">
        <v>4.2000000000000003E-2</v>
      </c>
      <c r="G58" s="217"/>
      <c r="H58" s="217"/>
      <c r="I58" s="218"/>
      <c r="J58" s="209"/>
    </row>
    <row r="59" spans="1:10" ht="27.75" customHeight="1" x14ac:dyDescent="0.2">
      <c r="A59" s="225" t="s">
        <v>624</v>
      </c>
      <c r="B59" s="40"/>
      <c r="C59" s="215" t="s">
        <v>650</v>
      </c>
      <c r="D59" s="210">
        <v>4.71</v>
      </c>
      <c r="E59" s="211">
        <v>0.20599999999999999</v>
      </c>
      <c r="F59" s="212">
        <v>3.2000000000000001E-2</v>
      </c>
      <c r="G59" s="216">
        <v>1.59</v>
      </c>
      <c r="H59" s="217"/>
      <c r="I59" s="218"/>
      <c r="J59" s="209"/>
    </row>
    <row r="60" spans="1:10" ht="27.75" customHeight="1" x14ac:dyDescent="0.2">
      <c r="A60" s="225" t="s">
        <v>625</v>
      </c>
      <c r="B60" s="40"/>
      <c r="C60" s="215" t="s">
        <v>650</v>
      </c>
      <c r="D60" s="210">
        <v>4.71</v>
      </c>
      <c r="E60" s="211">
        <v>0.20599999999999999</v>
      </c>
      <c r="F60" s="212">
        <v>3.2000000000000001E-2</v>
      </c>
      <c r="G60" s="216">
        <v>2.5499999999999998</v>
      </c>
      <c r="H60" s="217"/>
      <c r="I60" s="218"/>
      <c r="J60" s="209"/>
    </row>
    <row r="61" spans="1:10" ht="27.75" customHeight="1" x14ac:dyDescent="0.2">
      <c r="A61" s="225" t="s">
        <v>626</v>
      </c>
      <c r="B61" s="40"/>
      <c r="C61" s="215" t="s">
        <v>650</v>
      </c>
      <c r="D61" s="210">
        <v>4.71</v>
      </c>
      <c r="E61" s="211">
        <v>0.20599999999999999</v>
      </c>
      <c r="F61" s="212">
        <v>3.2000000000000001E-2</v>
      </c>
      <c r="G61" s="216">
        <v>7.42</v>
      </c>
      <c r="H61" s="217"/>
      <c r="I61" s="218"/>
      <c r="J61" s="209"/>
    </row>
    <row r="62" spans="1:10" ht="27.75" customHeight="1" x14ac:dyDescent="0.2">
      <c r="A62" s="225" t="s">
        <v>627</v>
      </c>
      <c r="B62" s="40"/>
      <c r="C62" s="215" t="s">
        <v>650</v>
      </c>
      <c r="D62" s="210">
        <v>4.71</v>
      </c>
      <c r="E62" s="211">
        <v>0.20599999999999999</v>
      </c>
      <c r="F62" s="212">
        <v>3.2000000000000001E-2</v>
      </c>
      <c r="G62" s="216">
        <v>16.010000000000002</v>
      </c>
      <c r="H62" s="217"/>
      <c r="I62" s="218"/>
      <c r="J62" s="209"/>
    </row>
    <row r="63" spans="1:10" ht="27.75" customHeight="1" x14ac:dyDescent="0.2">
      <c r="A63" s="225" t="s">
        <v>628</v>
      </c>
      <c r="B63" s="40"/>
      <c r="C63" s="215" t="s">
        <v>650</v>
      </c>
      <c r="D63" s="210">
        <v>4.71</v>
      </c>
      <c r="E63" s="211">
        <v>0.20599999999999999</v>
      </c>
      <c r="F63" s="212">
        <v>3.2000000000000001E-2</v>
      </c>
      <c r="G63" s="216">
        <v>43.78</v>
      </c>
      <c r="H63" s="217"/>
      <c r="I63" s="218"/>
      <c r="J63" s="209"/>
    </row>
    <row r="64" spans="1:10" ht="27.75" customHeight="1" x14ac:dyDescent="0.2">
      <c r="A64" s="225" t="s">
        <v>434</v>
      </c>
      <c r="B64" s="40"/>
      <c r="C64" s="221" t="s">
        <v>420</v>
      </c>
      <c r="D64" s="210">
        <v>4.71</v>
      </c>
      <c r="E64" s="211">
        <v>0.20599999999999999</v>
      </c>
      <c r="F64" s="212">
        <v>3.2000000000000001E-2</v>
      </c>
      <c r="G64" s="217"/>
      <c r="H64" s="217"/>
      <c r="I64" s="218"/>
      <c r="J64" s="209"/>
    </row>
    <row r="65" spans="1:10" ht="27.75" customHeight="1" x14ac:dyDescent="0.2">
      <c r="A65" s="225" t="s">
        <v>629</v>
      </c>
      <c r="B65" s="40"/>
      <c r="C65" s="223">
        <v>0</v>
      </c>
      <c r="D65" s="210">
        <v>3.3570000000000002</v>
      </c>
      <c r="E65" s="211">
        <v>0.14499999999999999</v>
      </c>
      <c r="F65" s="212">
        <v>2.1000000000000001E-2</v>
      </c>
      <c r="G65" s="216">
        <v>4.3600000000000003</v>
      </c>
      <c r="H65" s="216">
        <v>1.44</v>
      </c>
      <c r="I65" s="219">
        <v>2.76</v>
      </c>
      <c r="J65" s="208">
        <v>0.111</v>
      </c>
    </row>
    <row r="66" spans="1:10" ht="27.75" customHeight="1" x14ac:dyDescent="0.2">
      <c r="A66" s="225" t="s">
        <v>630</v>
      </c>
      <c r="B66" s="40"/>
      <c r="C66" s="223">
        <v>0</v>
      </c>
      <c r="D66" s="210">
        <v>3.3570000000000002</v>
      </c>
      <c r="E66" s="211">
        <v>0.14499999999999999</v>
      </c>
      <c r="F66" s="212">
        <v>2.1000000000000001E-2</v>
      </c>
      <c r="G66" s="216">
        <v>84.69</v>
      </c>
      <c r="H66" s="216">
        <v>1.44</v>
      </c>
      <c r="I66" s="219">
        <v>2.76</v>
      </c>
      <c r="J66" s="208">
        <v>0.111</v>
      </c>
    </row>
    <row r="67" spans="1:10" ht="27.75" customHeight="1" x14ac:dyDescent="0.2">
      <c r="A67" s="225" t="s">
        <v>631</v>
      </c>
      <c r="B67" s="40"/>
      <c r="C67" s="223">
        <v>0</v>
      </c>
      <c r="D67" s="210">
        <v>3.3570000000000002</v>
      </c>
      <c r="E67" s="211">
        <v>0.14499999999999999</v>
      </c>
      <c r="F67" s="212">
        <v>2.1000000000000001E-2</v>
      </c>
      <c r="G67" s="216">
        <v>139.72</v>
      </c>
      <c r="H67" s="216">
        <v>1.44</v>
      </c>
      <c r="I67" s="219">
        <v>2.76</v>
      </c>
      <c r="J67" s="208">
        <v>0.111</v>
      </c>
    </row>
    <row r="68" spans="1:10" ht="27.75" customHeight="1" x14ac:dyDescent="0.2">
      <c r="A68" s="225" t="s">
        <v>632</v>
      </c>
      <c r="B68" s="40"/>
      <c r="C68" s="223">
        <v>0</v>
      </c>
      <c r="D68" s="210">
        <v>3.3570000000000002</v>
      </c>
      <c r="E68" s="211">
        <v>0.14499999999999999</v>
      </c>
      <c r="F68" s="212">
        <v>2.1000000000000001E-2</v>
      </c>
      <c r="G68" s="216">
        <v>225.41</v>
      </c>
      <c r="H68" s="216">
        <v>1.44</v>
      </c>
      <c r="I68" s="219">
        <v>2.76</v>
      </c>
      <c r="J68" s="208">
        <v>0.111</v>
      </c>
    </row>
    <row r="69" spans="1:10" ht="27.75" customHeight="1" x14ac:dyDescent="0.2">
      <c r="A69" s="225" t="s">
        <v>633</v>
      </c>
      <c r="B69" s="40"/>
      <c r="C69" s="223">
        <v>0</v>
      </c>
      <c r="D69" s="210">
        <v>3.3570000000000002</v>
      </c>
      <c r="E69" s="211">
        <v>0.14499999999999999</v>
      </c>
      <c r="F69" s="212">
        <v>2.1000000000000001E-2</v>
      </c>
      <c r="G69" s="216">
        <v>496.34</v>
      </c>
      <c r="H69" s="216">
        <v>1.44</v>
      </c>
      <c r="I69" s="219">
        <v>2.76</v>
      </c>
      <c r="J69" s="208">
        <v>0.111</v>
      </c>
    </row>
    <row r="70" spans="1:10" ht="27.75" customHeight="1" x14ac:dyDescent="0.2">
      <c r="A70" s="225" t="s">
        <v>634</v>
      </c>
      <c r="B70" s="40"/>
      <c r="C70" s="223">
        <v>0</v>
      </c>
      <c r="D70" s="210">
        <v>3.2189999999999999</v>
      </c>
      <c r="E70" s="211">
        <v>0.13400000000000001</v>
      </c>
      <c r="F70" s="212">
        <v>1.7999999999999999E-2</v>
      </c>
      <c r="G70" s="216">
        <v>4.75</v>
      </c>
      <c r="H70" s="216">
        <v>3.33</v>
      </c>
      <c r="I70" s="219">
        <v>4.34</v>
      </c>
      <c r="J70" s="208">
        <v>0.10199999999999999</v>
      </c>
    </row>
    <row r="71" spans="1:10" ht="27.75" customHeight="1" x14ac:dyDescent="0.2">
      <c r="A71" s="225" t="s">
        <v>635</v>
      </c>
      <c r="B71" s="40"/>
      <c r="C71" s="223">
        <v>0</v>
      </c>
      <c r="D71" s="210">
        <v>3.2189999999999999</v>
      </c>
      <c r="E71" s="211">
        <v>0.13400000000000001</v>
      </c>
      <c r="F71" s="212">
        <v>1.7999999999999999E-2</v>
      </c>
      <c r="G71" s="216">
        <v>123.69</v>
      </c>
      <c r="H71" s="216">
        <v>3.33</v>
      </c>
      <c r="I71" s="219">
        <v>4.34</v>
      </c>
      <c r="J71" s="208">
        <v>0.10199999999999999</v>
      </c>
    </row>
    <row r="72" spans="1:10" ht="27.75" customHeight="1" x14ac:dyDescent="0.2">
      <c r="A72" s="225" t="s">
        <v>636</v>
      </c>
      <c r="B72" s="40"/>
      <c r="C72" s="223">
        <v>0</v>
      </c>
      <c r="D72" s="210">
        <v>3.2189999999999999</v>
      </c>
      <c r="E72" s="211">
        <v>0.13400000000000001</v>
      </c>
      <c r="F72" s="212">
        <v>1.7999999999999999E-2</v>
      </c>
      <c r="G72" s="216">
        <v>205.16</v>
      </c>
      <c r="H72" s="216">
        <v>3.33</v>
      </c>
      <c r="I72" s="219">
        <v>4.34</v>
      </c>
      <c r="J72" s="208">
        <v>0.10199999999999999</v>
      </c>
    </row>
    <row r="73" spans="1:10" ht="27.75" customHeight="1" x14ac:dyDescent="0.2">
      <c r="A73" s="225" t="s">
        <v>637</v>
      </c>
      <c r="B73" s="40"/>
      <c r="C73" s="223">
        <v>0</v>
      </c>
      <c r="D73" s="210">
        <v>3.2189999999999999</v>
      </c>
      <c r="E73" s="211">
        <v>0.13400000000000001</v>
      </c>
      <c r="F73" s="212">
        <v>1.7999999999999999E-2</v>
      </c>
      <c r="G73" s="216">
        <v>332.02</v>
      </c>
      <c r="H73" s="216">
        <v>3.33</v>
      </c>
      <c r="I73" s="219">
        <v>4.34</v>
      </c>
      <c r="J73" s="208">
        <v>0.10199999999999999</v>
      </c>
    </row>
    <row r="74" spans="1:10" ht="27.75" customHeight="1" x14ac:dyDescent="0.2">
      <c r="A74" s="225" t="s">
        <v>638</v>
      </c>
      <c r="B74" s="40"/>
      <c r="C74" s="223">
        <v>0</v>
      </c>
      <c r="D74" s="210">
        <v>3.2189999999999999</v>
      </c>
      <c r="E74" s="211">
        <v>0.13400000000000001</v>
      </c>
      <c r="F74" s="212">
        <v>1.7999999999999999E-2</v>
      </c>
      <c r="G74" s="216">
        <v>733.13</v>
      </c>
      <c r="H74" s="216">
        <v>3.33</v>
      </c>
      <c r="I74" s="219">
        <v>4.34</v>
      </c>
      <c r="J74" s="208">
        <v>0.10199999999999999</v>
      </c>
    </row>
    <row r="75" spans="1:10" ht="27.75" customHeight="1" x14ac:dyDescent="0.2">
      <c r="A75" s="225" t="s">
        <v>639</v>
      </c>
      <c r="B75" s="40"/>
      <c r="C75" s="223">
        <v>0</v>
      </c>
      <c r="D75" s="210">
        <v>3.089</v>
      </c>
      <c r="E75" s="211">
        <v>0.127</v>
      </c>
      <c r="F75" s="212">
        <v>1.6E-2</v>
      </c>
      <c r="G75" s="216">
        <v>70.45</v>
      </c>
      <c r="H75" s="216">
        <v>2.79</v>
      </c>
      <c r="I75" s="219">
        <v>4.32</v>
      </c>
      <c r="J75" s="208">
        <v>9.9000000000000005E-2</v>
      </c>
    </row>
    <row r="76" spans="1:10" ht="27.75" customHeight="1" x14ac:dyDescent="0.2">
      <c r="A76" s="225" t="s">
        <v>640</v>
      </c>
      <c r="B76" s="40"/>
      <c r="C76" s="223">
        <v>0</v>
      </c>
      <c r="D76" s="210">
        <v>3.089</v>
      </c>
      <c r="E76" s="211">
        <v>0.127</v>
      </c>
      <c r="F76" s="212">
        <v>1.6E-2</v>
      </c>
      <c r="G76" s="216">
        <v>582.46</v>
      </c>
      <c r="H76" s="216">
        <v>2.79</v>
      </c>
      <c r="I76" s="219">
        <v>4.32</v>
      </c>
      <c r="J76" s="208">
        <v>9.9000000000000005E-2</v>
      </c>
    </row>
    <row r="77" spans="1:10" ht="27.75" customHeight="1" x14ac:dyDescent="0.2">
      <c r="A77" s="225" t="s">
        <v>641</v>
      </c>
      <c r="B77" s="40"/>
      <c r="C77" s="223">
        <v>0</v>
      </c>
      <c r="D77" s="210">
        <v>3.089</v>
      </c>
      <c r="E77" s="211">
        <v>0.127</v>
      </c>
      <c r="F77" s="212">
        <v>1.6E-2</v>
      </c>
      <c r="G77" s="216">
        <v>2961.72</v>
      </c>
      <c r="H77" s="216">
        <v>2.79</v>
      </c>
      <c r="I77" s="219">
        <v>4.32</v>
      </c>
      <c r="J77" s="208">
        <v>9.9000000000000005E-2</v>
      </c>
    </row>
    <row r="78" spans="1:10" ht="27.75" customHeight="1" x14ac:dyDescent="0.2">
      <c r="A78" s="225" t="s">
        <v>642</v>
      </c>
      <c r="B78" s="40"/>
      <c r="C78" s="223">
        <v>0</v>
      </c>
      <c r="D78" s="210">
        <v>3.089</v>
      </c>
      <c r="E78" s="211">
        <v>0.127</v>
      </c>
      <c r="F78" s="212">
        <v>1.6E-2</v>
      </c>
      <c r="G78" s="216">
        <v>2589.87</v>
      </c>
      <c r="H78" s="216">
        <v>2.79</v>
      </c>
      <c r="I78" s="219">
        <v>4.32</v>
      </c>
      <c r="J78" s="208">
        <v>9.9000000000000005E-2</v>
      </c>
    </row>
    <row r="79" spans="1:10" ht="27.75" customHeight="1" x14ac:dyDescent="0.2">
      <c r="A79" s="225" t="s">
        <v>643</v>
      </c>
      <c r="B79" s="40"/>
      <c r="C79" s="223">
        <v>0</v>
      </c>
      <c r="D79" s="210">
        <v>3.089</v>
      </c>
      <c r="E79" s="211">
        <v>0.127</v>
      </c>
      <c r="F79" s="212">
        <v>1.6E-2</v>
      </c>
      <c r="G79" s="216">
        <v>6568.26</v>
      </c>
      <c r="H79" s="216">
        <v>2.79</v>
      </c>
      <c r="I79" s="219">
        <v>4.32</v>
      </c>
      <c r="J79" s="208">
        <v>9.9000000000000005E-2</v>
      </c>
    </row>
    <row r="80" spans="1:10" ht="27.75" customHeight="1" x14ac:dyDescent="0.2">
      <c r="A80" s="225" t="s">
        <v>435</v>
      </c>
      <c r="B80" s="40"/>
      <c r="C80" s="223" t="s">
        <v>421</v>
      </c>
      <c r="D80" s="213">
        <v>15.227</v>
      </c>
      <c r="E80" s="214">
        <v>0.72699999999999998</v>
      </c>
      <c r="F80" s="212">
        <v>0.52900000000000003</v>
      </c>
      <c r="G80" s="217"/>
      <c r="H80" s="217"/>
      <c r="I80" s="218"/>
      <c r="J80" s="209"/>
    </row>
    <row r="81" spans="1:10" ht="27.75" customHeight="1" x14ac:dyDescent="0.2">
      <c r="A81" s="225" t="s">
        <v>436</v>
      </c>
      <c r="B81" s="40"/>
      <c r="C81" s="220">
        <v>0</v>
      </c>
      <c r="D81" s="210">
        <v>-5.2089999999999996</v>
      </c>
      <c r="E81" s="211">
        <v>-0.22800000000000001</v>
      </c>
      <c r="F81" s="212">
        <v>-3.5000000000000003E-2</v>
      </c>
      <c r="G81" s="216">
        <v>0</v>
      </c>
      <c r="H81" s="217"/>
      <c r="I81" s="218"/>
      <c r="J81" s="209"/>
    </row>
    <row r="82" spans="1:10" ht="27.75" customHeight="1" x14ac:dyDescent="0.2">
      <c r="A82" s="225" t="s">
        <v>437</v>
      </c>
      <c r="B82" s="40"/>
      <c r="C82" s="220">
        <v>0</v>
      </c>
      <c r="D82" s="210">
        <v>-5.1509999999999998</v>
      </c>
      <c r="E82" s="211">
        <v>-0.223</v>
      </c>
      <c r="F82" s="212">
        <v>-3.4000000000000002E-2</v>
      </c>
      <c r="G82" s="216">
        <v>0</v>
      </c>
      <c r="H82" s="217"/>
      <c r="I82" s="218"/>
      <c r="J82" s="209"/>
    </row>
    <row r="83" spans="1:10" ht="27.75" customHeight="1" x14ac:dyDescent="0.2">
      <c r="A83" s="225" t="s">
        <v>438</v>
      </c>
      <c r="B83" s="40"/>
      <c r="C83" s="220">
        <v>0</v>
      </c>
      <c r="D83" s="210">
        <v>-5.2089999999999996</v>
      </c>
      <c r="E83" s="211">
        <v>-0.22800000000000001</v>
      </c>
      <c r="F83" s="212">
        <v>-3.5000000000000003E-2</v>
      </c>
      <c r="G83" s="216">
        <v>0</v>
      </c>
      <c r="H83" s="217"/>
      <c r="I83" s="218"/>
      <c r="J83" s="208">
        <v>0.153</v>
      </c>
    </row>
    <row r="84" spans="1:10" ht="27.75" customHeight="1" x14ac:dyDescent="0.2">
      <c r="A84" s="225" t="s">
        <v>439</v>
      </c>
      <c r="B84" s="40"/>
      <c r="C84" s="220">
        <v>0</v>
      </c>
      <c r="D84" s="210">
        <v>-5.1509999999999998</v>
      </c>
      <c r="E84" s="211">
        <v>-0.223</v>
      </c>
      <c r="F84" s="212">
        <v>-3.4000000000000002E-2</v>
      </c>
      <c r="G84" s="216">
        <v>0</v>
      </c>
      <c r="H84" s="217"/>
      <c r="I84" s="218"/>
      <c r="J84" s="208">
        <v>0.154</v>
      </c>
    </row>
    <row r="85" spans="1:10" ht="27.75" customHeight="1" x14ac:dyDescent="0.2">
      <c r="A85" s="225" t="s">
        <v>440</v>
      </c>
      <c r="B85" s="40"/>
      <c r="C85" s="220">
        <v>0</v>
      </c>
      <c r="D85" s="210">
        <v>-5.66</v>
      </c>
      <c r="E85" s="211">
        <v>-0.23499999999999999</v>
      </c>
      <c r="F85" s="212">
        <v>-3.2000000000000001E-2</v>
      </c>
      <c r="G85" s="216">
        <v>9.49</v>
      </c>
      <c r="H85" s="217"/>
      <c r="I85" s="218"/>
      <c r="J85" s="208">
        <v>0.19900000000000001</v>
      </c>
    </row>
    <row r="86" spans="1:10" ht="27.75" customHeight="1" x14ac:dyDescent="0.2">
      <c r="A86" s="225" t="s">
        <v>600</v>
      </c>
      <c r="B86" s="40" t="s">
        <v>747</v>
      </c>
      <c r="C86" s="224" t="s">
        <v>651</v>
      </c>
      <c r="D86" s="210">
        <v>5.0990000000000002</v>
      </c>
      <c r="E86" s="211">
        <v>0.223</v>
      </c>
      <c r="F86" s="212">
        <v>3.4000000000000002E-2</v>
      </c>
      <c r="G86" s="216">
        <v>12.72</v>
      </c>
      <c r="H86" s="217"/>
      <c r="I86" s="218"/>
      <c r="J86" s="209"/>
    </row>
    <row r="87" spans="1:10" ht="27.75" customHeight="1" x14ac:dyDescent="0.2">
      <c r="A87" s="225" t="s">
        <v>601</v>
      </c>
      <c r="B87" s="40" t="s">
        <v>748</v>
      </c>
      <c r="C87" s="221" t="s">
        <v>419</v>
      </c>
      <c r="D87" s="210">
        <v>5.0990000000000002</v>
      </c>
      <c r="E87" s="211">
        <v>0.223</v>
      </c>
      <c r="F87" s="212">
        <v>3.4000000000000002E-2</v>
      </c>
      <c r="G87" s="217"/>
      <c r="H87" s="217"/>
      <c r="I87" s="218"/>
      <c r="J87" s="209"/>
    </row>
    <row r="88" spans="1:10" ht="27.75" customHeight="1" x14ac:dyDescent="0.2">
      <c r="A88" s="225" t="s">
        <v>602</v>
      </c>
      <c r="B88" s="40" t="s">
        <v>749</v>
      </c>
      <c r="C88" s="215" t="s">
        <v>650</v>
      </c>
      <c r="D88" s="210">
        <v>3.831</v>
      </c>
      <c r="E88" s="211">
        <v>0.16800000000000001</v>
      </c>
      <c r="F88" s="212">
        <v>2.5999999999999999E-2</v>
      </c>
      <c r="G88" s="216">
        <v>1.31</v>
      </c>
      <c r="H88" s="217"/>
      <c r="I88" s="218"/>
      <c r="J88" s="209"/>
    </row>
    <row r="89" spans="1:10" ht="27.75" customHeight="1" x14ac:dyDescent="0.2">
      <c r="A89" s="225" t="s">
        <v>603</v>
      </c>
      <c r="B89" s="40"/>
      <c r="C89" s="215" t="s">
        <v>650</v>
      </c>
      <c r="D89" s="210">
        <v>3.831</v>
      </c>
      <c r="E89" s="211">
        <v>0.16800000000000001</v>
      </c>
      <c r="F89" s="212">
        <v>2.5999999999999999E-2</v>
      </c>
      <c r="G89" s="216">
        <v>2.09</v>
      </c>
      <c r="H89" s="217"/>
      <c r="I89" s="218"/>
      <c r="J89" s="209"/>
    </row>
    <row r="90" spans="1:10" ht="27.75" customHeight="1" x14ac:dyDescent="0.2">
      <c r="A90" s="225" t="s">
        <v>604</v>
      </c>
      <c r="B90" s="40"/>
      <c r="C90" s="215" t="s">
        <v>650</v>
      </c>
      <c r="D90" s="210">
        <v>3.831</v>
      </c>
      <c r="E90" s="211">
        <v>0.16800000000000001</v>
      </c>
      <c r="F90" s="212">
        <v>2.5999999999999999E-2</v>
      </c>
      <c r="G90" s="216">
        <v>6.04</v>
      </c>
      <c r="H90" s="217"/>
      <c r="I90" s="218"/>
      <c r="J90" s="209"/>
    </row>
    <row r="91" spans="1:10" ht="27.75" customHeight="1" x14ac:dyDescent="0.2">
      <c r="A91" s="225" t="s">
        <v>605</v>
      </c>
      <c r="B91" s="40"/>
      <c r="C91" s="215" t="s">
        <v>650</v>
      </c>
      <c r="D91" s="210">
        <v>3.831</v>
      </c>
      <c r="E91" s="211">
        <v>0.16800000000000001</v>
      </c>
      <c r="F91" s="212">
        <v>2.5999999999999999E-2</v>
      </c>
      <c r="G91" s="216">
        <v>13.04</v>
      </c>
      <c r="H91" s="217"/>
      <c r="I91" s="218"/>
      <c r="J91" s="209"/>
    </row>
    <row r="92" spans="1:10" ht="27.75" customHeight="1" x14ac:dyDescent="0.2">
      <c r="A92" s="225" t="s">
        <v>606</v>
      </c>
      <c r="B92" s="40"/>
      <c r="C92" s="215" t="s">
        <v>650</v>
      </c>
      <c r="D92" s="210">
        <v>3.831</v>
      </c>
      <c r="E92" s="211">
        <v>0.16800000000000001</v>
      </c>
      <c r="F92" s="212">
        <v>2.5999999999999999E-2</v>
      </c>
      <c r="G92" s="216">
        <v>35.619999999999997</v>
      </c>
      <c r="H92" s="217"/>
      <c r="I92" s="218"/>
      <c r="J92" s="209"/>
    </row>
    <row r="93" spans="1:10" ht="27.75" customHeight="1" x14ac:dyDescent="0.2">
      <c r="A93" s="225" t="s">
        <v>441</v>
      </c>
      <c r="B93" s="40" t="s">
        <v>750</v>
      </c>
      <c r="C93" s="221" t="s">
        <v>420</v>
      </c>
      <c r="D93" s="210">
        <v>3.831</v>
      </c>
      <c r="E93" s="211">
        <v>0.16800000000000001</v>
      </c>
      <c r="F93" s="212">
        <v>2.5999999999999999E-2</v>
      </c>
      <c r="G93" s="217"/>
      <c r="H93" s="217"/>
      <c r="I93" s="218"/>
      <c r="J93" s="209"/>
    </row>
    <row r="94" spans="1:10" ht="27.75" customHeight="1" x14ac:dyDescent="0.2">
      <c r="A94" s="225" t="s">
        <v>607</v>
      </c>
      <c r="B94" s="40" t="s">
        <v>751</v>
      </c>
      <c r="C94" s="223">
        <v>0</v>
      </c>
      <c r="D94" s="210">
        <v>2.7309999999999999</v>
      </c>
      <c r="E94" s="211">
        <v>0.11799999999999999</v>
      </c>
      <c r="F94" s="212">
        <v>1.7000000000000001E-2</v>
      </c>
      <c r="G94" s="216">
        <v>3.55</v>
      </c>
      <c r="H94" s="216">
        <v>1.17</v>
      </c>
      <c r="I94" s="219">
        <v>2.25</v>
      </c>
      <c r="J94" s="208">
        <v>0.09</v>
      </c>
    </row>
    <row r="95" spans="1:10" ht="27.75" customHeight="1" x14ac:dyDescent="0.2">
      <c r="A95" s="225" t="s">
        <v>608</v>
      </c>
      <c r="B95" s="40"/>
      <c r="C95" s="223">
        <v>0</v>
      </c>
      <c r="D95" s="210">
        <v>2.7309999999999999</v>
      </c>
      <c r="E95" s="211">
        <v>0.11799999999999999</v>
      </c>
      <c r="F95" s="212">
        <v>1.7000000000000001E-2</v>
      </c>
      <c r="G95" s="216">
        <v>68.900000000000006</v>
      </c>
      <c r="H95" s="216">
        <v>1.17</v>
      </c>
      <c r="I95" s="219">
        <v>2.25</v>
      </c>
      <c r="J95" s="208">
        <v>0.09</v>
      </c>
    </row>
    <row r="96" spans="1:10" ht="27.75" customHeight="1" x14ac:dyDescent="0.2">
      <c r="A96" s="225" t="s">
        <v>609</v>
      </c>
      <c r="B96" s="40"/>
      <c r="C96" s="223">
        <v>0</v>
      </c>
      <c r="D96" s="210">
        <v>2.7309999999999999</v>
      </c>
      <c r="E96" s="211">
        <v>0.11799999999999999</v>
      </c>
      <c r="F96" s="212">
        <v>1.7000000000000001E-2</v>
      </c>
      <c r="G96" s="216">
        <v>113.66</v>
      </c>
      <c r="H96" s="216">
        <v>1.17</v>
      </c>
      <c r="I96" s="219">
        <v>2.25</v>
      </c>
      <c r="J96" s="208">
        <v>0.09</v>
      </c>
    </row>
    <row r="97" spans="1:10" ht="27.75" customHeight="1" x14ac:dyDescent="0.2">
      <c r="A97" s="225" t="s">
        <v>610</v>
      </c>
      <c r="B97" s="40"/>
      <c r="C97" s="223">
        <v>0</v>
      </c>
      <c r="D97" s="210">
        <v>2.7309999999999999</v>
      </c>
      <c r="E97" s="211">
        <v>0.11799999999999999</v>
      </c>
      <c r="F97" s="212">
        <v>1.7000000000000001E-2</v>
      </c>
      <c r="G97" s="216">
        <v>183.36</v>
      </c>
      <c r="H97" s="216">
        <v>1.17</v>
      </c>
      <c r="I97" s="219">
        <v>2.25</v>
      </c>
      <c r="J97" s="208">
        <v>0.09</v>
      </c>
    </row>
    <row r="98" spans="1:10" ht="27.75" customHeight="1" x14ac:dyDescent="0.2">
      <c r="A98" s="225" t="s">
        <v>611</v>
      </c>
      <c r="B98" s="40"/>
      <c r="C98" s="223">
        <v>0</v>
      </c>
      <c r="D98" s="210">
        <v>2.7309999999999999</v>
      </c>
      <c r="E98" s="211">
        <v>0.11799999999999999</v>
      </c>
      <c r="F98" s="212">
        <v>1.7000000000000001E-2</v>
      </c>
      <c r="G98" s="216">
        <v>403.72</v>
      </c>
      <c r="H98" s="216">
        <v>1.17</v>
      </c>
      <c r="I98" s="219">
        <v>2.25</v>
      </c>
      <c r="J98" s="208">
        <v>0.09</v>
      </c>
    </row>
    <row r="99" spans="1:10" ht="27.75" customHeight="1" x14ac:dyDescent="0.2">
      <c r="A99" s="225" t="s">
        <v>612</v>
      </c>
      <c r="B99" s="40" t="s">
        <v>752</v>
      </c>
      <c r="C99" s="223">
        <v>0</v>
      </c>
      <c r="D99" s="210">
        <v>2.6179999999999999</v>
      </c>
      <c r="E99" s="211">
        <v>0.109</v>
      </c>
      <c r="F99" s="212">
        <v>1.4999999999999999E-2</v>
      </c>
      <c r="G99" s="216">
        <v>3.87</v>
      </c>
      <c r="H99" s="216">
        <v>2.71</v>
      </c>
      <c r="I99" s="219">
        <v>3.53</v>
      </c>
      <c r="J99" s="208">
        <v>8.3000000000000004E-2</v>
      </c>
    </row>
    <row r="100" spans="1:10" ht="27.75" customHeight="1" x14ac:dyDescent="0.2">
      <c r="A100" s="225" t="s">
        <v>613</v>
      </c>
      <c r="B100" s="40"/>
      <c r="C100" s="223">
        <v>0</v>
      </c>
      <c r="D100" s="210">
        <v>2.6179999999999999</v>
      </c>
      <c r="E100" s="211">
        <v>0.109</v>
      </c>
      <c r="F100" s="212">
        <v>1.4999999999999999E-2</v>
      </c>
      <c r="G100" s="216">
        <v>100.62</v>
      </c>
      <c r="H100" s="216">
        <v>2.71</v>
      </c>
      <c r="I100" s="219">
        <v>3.53</v>
      </c>
      <c r="J100" s="208">
        <v>8.3000000000000004E-2</v>
      </c>
    </row>
    <row r="101" spans="1:10" ht="27.75" customHeight="1" x14ac:dyDescent="0.2">
      <c r="A101" s="225" t="s">
        <v>614</v>
      </c>
      <c r="B101" s="40"/>
      <c r="C101" s="223">
        <v>0</v>
      </c>
      <c r="D101" s="210">
        <v>2.6179999999999999</v>
      </c>
      <c r="E101" s="211">
        <v>0.109</v>
      </c>
      <c r="F101" s="212">
        <v>1.4999999999999999E-2</v>
      </c>
      <c r="G101" s="216">
        <v>166.88</v>
      </c>
      <c r="H101" s="216">
        <v>2.71</v>
      </c>
      <c r="I101" s="219">
        <v>3.53</v>
      </c>
      <c r="J101" s="208">
        <v>8.3000000000000004E-2</v>
      </c>
    </row>
    <row r="102" spans="1:10" ht="27.75" customHeight="1" x14ac:dyDescent="0.2">
      <c r="A102" s="225" t="s">
        <v>615</v>
      </c>
      <c r="B102" s="40"/>
      <c r="C102" s="223">
        <v>0</v>
      </c>
      <c r="D102" s="210">
        <v>2.6179999999999999</v>
      </c>
      <c r="E102" s="211">
        <v>0.109</v>
      </c>
      <c r="F102" s="212">
        <v>1.4999999999999999E-2</v>
      </c>
      <c r="G102" s="216">
        <v>270.07</v>
      </c>
      <c r="H102" s="216">
        <v>2.71</v>
      </c>
      <c r="I102" s="219">
        <v>3.53</v>
      </c>
      <c r="J102" s="208">
        <v>8.3000000000000004E-2</v>
      </c>
    </row>
    <row r="103" spans="1:10" ht="27.75" customHeight="1" x14ac:dyDescent="0.2">
      <c r="A103" s="225" t="s">
        <v>616</v>
      </c>
      <c r="B103" s="40"/>
      <c r="C103" s="223">
        <v>0</v>
      </c>
      <c r="D103" s="210">
        <v>2.6179999999999999</v>
      </c>
      <c r="E103" s="211">
        <v>0.109</v>
      </c>
      <c r="F103" s="212">
        <v>1.4999999999999999E-2</v>
      </c>
      <c r="G103" s="216">
        <v>596.30999999999995</v>
      </c>
      <c r="H103" s="216">
        <v>2.71</v>
      </c>
      <c r="I103" s="219">
        <v>3.53</v>
      </c>
      <c r="J103" s="208">
        <v>8.3000000000000004E-2</v>
      </c>
    </row>
    <row r="104" spans="1:10" ht="27.75" customHeight="1" x14ac:dyDescent="0.2">
      <c r="A104" s="225" t="s">
        <v>617</v>
      </c>
      <c r="B104" s="40" t="s">
        <v>753</v>
      </c>
      <c r="C104" s="223">
        <v>0</v>
      </c>
      <c r="D104" s="210">
        <v>2.5129999999999999</v>
      </c>
      <c r="E104" s="211">
        <v>0.10299999999999999</v>
      </c>
      <c r="F104" s="212">
        <v>1.2999999999999999E-2</v>
      </c>
      <c r="G104" s="216">
        <v>57.31</v>
      </c>
      <c r="H104" s="216">
        <v>2.27</v>
      </c>
      <c r="I104" s="219">
        <v>3.51</v>
      </c>
      <c r="J104" s="208">
        <v>0.08</v>
      </c>
    </row>
    <row r="105" spans="1:10" ht="27.75" customHeight="1" x14ac:dyDescent="0.2">
      <c r="A105" s="225" t="s">
        <v>618</v>
      </c>
      <c r="B105" s="40"/>
      <c r="C105" s="223">
        <v>0</v>
      </c>
      <c r="D105" s="210">
        <v>2.5129999999999999</v>
      </c>
      <c r="E105" s="211">
        <v>0.10299999999999999</v>
      </c>
      <c r="F105" s="212">
        <v>1.2999999999999999E-2</v>
      </c>
      <c r="G105" s="216">
        <v>473.77</v>
      </c>
      <c r="H105" s="216">
        <v>2.27</v>
      </c>
      <c r="I105" s="219">
        <v>3.51</v>
      </c>
      <c r="J105" s="208">
        <v>0.08</v>
      </c>
    </row>
    <row r="106" spans="1:10" ht="27.75" customHeight="1" x14ac:dyDescent="0.2">
      <c r="A106" s="225" t="s">
        <v>619</v>
      </c>
      <c r="B106" s="40"/>
      <c r="C106" s="223">
        <v>0</v>
      </c>
      <c r="D106" s="210">
        <v>2.5129999999999999</v>
      </c>
      <c r="E106" s="211">
        <v>0.10299999999999999</v>
      </c>
      <c r="F106" s="212">
        <v>1.2999999999999999E-2</v>
      </c>
      <c r="G106" s="216">
        <v>2408.9699999999998</v>
      </c>
      <c r="H106" s="216">
        <v>2.27</v>
      </c>
      <c r="I106" s="219">
        <v>3.51</v>
      </c>
      <c r="J106" s="208">
        <v>0.08</v>
      </c>
    </row>
    <row r="107" spans="1:10" ht="27.75" customHeight="1" x14ac:dyDescent="0.2">
      <c r="A107" s="225" t="s">
        <v>620</v>
      </c>
      <c r="B107" s="40"/>
      <c r="C107" s="223">
        <v>0</v>
      </c>
      <c r="D107" s="210">
        <v>2.5129999999999999</v>
      </c>
      <c r="E107" s="211">
        <v>0.10299999999999999</v>
      </c>
      <c r="F107" s="212">
        <v>1.2999999999999999E-2</v>
      </c>
      <c r="G107" s="216">
        <v>2106.5300000000002</v>
      </c>
      <c r="H107" s="216">
        <v>2.27</v>
      </c>
      <c r="I107" s="219">
        <v>3.51</v>
      </c>
      <c r="J107" s="208">
        <v>0.08</v>
      </c>
    </row>
    <row r="108" spans="1:10" ht="27.75" customHeight="1" x14ac:dyDescent="0.2">
      <c r="A108" s="225" t="s">
        <v>621</v>
      </c>
      <c r="B108" s="40"/>
      <c r="C108" s="223">
        <v>0</v>
      </c>
      <c r="D108" s="210">
        <v>2.5129999999999999</v>
      </c>
      <c r="E108" s="211">
        <v>0.10299999999999999</v>
      </c>
      <c r="F108" s="212">
        <v>1.2999999999999999E-2</v>
      </c>
      <c r="G108" s="216">
        <v>5342.42</v>
      </c>
      <c r="H108" s="216">
        <v>2.27</v>
      </c>
      <c r="I108" s="219">
        <v>3.51</v>
      </c>
      <c r="J108" s="208">
        <v>0.08</v>
      </c>
    </row>
    <row r="109" spans="1:10" ht="27.75" customHeight="1" x14ac:dyDescent="0.2">
      <c r="A109" s="225" t="s">
        <v>442</v>
      </c>
      <c r="B109" s="40" t="s">
        <v>754</v>
      </c>
      <c r="C109" s="223" t="s">
        <v>421</v>
      </c>
      <c r="D109" s="213">
        <v>12.385</v>
      </c>
      <c r="E109" s="214">
        <v>0.59099999999999997</v>
      </c>
      <c r="F109" s="212">
        <v>0.43099999999999999</v>
      </c>
      <c r="G109" s="217"/>
      <c r="H109" s="217"/>
      <c r="I109" s="218"/>
      <c r="J109" s="209"/>
    </row>
    <row r="110" spans="1:10" ht="27.75" customHeight="1" x14ac:dyDescent="0.2">
      <c r="A110" s="225" t="s">
        <v>443</v>
      </c>
      <c r="B110" s="40" t="s">
        <v>755</v>
      </c>
      <c r="C110" s="220">
        <v>0</v>
      </c>
      <c r="D110" s="210">
        <v>-4.2370000000000001</v>
      </c>
      <c r="E110" s="211">
        <v>-0.185</v>
      </c>
      <c r="F110" s="212">
        <v>-2.8000000000000001E-2</v>
      </c>
      <c r="G110" s="216">
        <v>0</v>
      </c>
      <c r="H110" s="217"/>
      <c r="I110" s="218"/>
      <c r="J110" s="209"/>
    </row>
    <row r="111" spans="1:10" ht="27.75" customHeight="1" x14ac:dyDescent="0.2">
      <c r="A111" s="225" t="s">
        <v>444</v>
      </c>
      <c r="B111" s="40"/>
      <c r="C111" s="220">
        <v>0</v>
      </c>
      <c r="D111" s="210">
        <v>-4.1890000000000001</v>
      </c>
      <c r="E111" s="211">
        <v>-0.182</v>
      </c>
      <c r="F111" s="212">
        <v>-2.7E-2</v>
      </c>
      <c r="G111" s="216">
        <v>0</v>
      </c>
      <c r="H111" s="217"/>
      <c r="I111" s="218"/>
      <c r="J111" s="209"/>
    </row>
    <row r="112" spans="1:10" ht="27.75" customHeight="1" x14ac:dyDescent="0.2">
      <c r="A112" s="225" t="s">
        <v>445</v>
      </c>
      <c r="B112" s="40" t="s">
        <v>756</v>
      </c>
      <c r="C112" s="220">
        <v>0</v>
      </c>
      <c r="D112" s="210">
        <v>-4.2370000000000001</v>
      </c>
      <c r="E112" s="211">
        <v>-0.185</v>
      </c>
      <c r="F112" s="212">
        <v>-2.8000000000000001E-2</v>
      </c>
      <c r="G112" s="216">
        <v>0</v>
      </c>
      <c r="H112" s="217"/>
      <c r="I112" s="218"/>
      <c r="J112" s="208">
        <v>0.125</v>
      </c>
    </row>
    <row r="113" spans="1:10" ht="27.75" customHeight="1" x14ac:dyDescent="0.2">
      <c r="A113" s="225" t="s">
        <v>446</v>
      </c>
      <c r="B113" s="40" t="s">
        <v>785</v>
      </c>
      <c r="C113" s="220">
        <v>0</v>
      </c>
      <c r="D113" s="210">
        <v>-4.1890000000000001</v>
      </c>
      <c r="E113" s="211">
        <v>-0.182</v>
      </c>
      <c r="F113" s="212">
        <v>-2.7E-2</v>
      </c>
      <c r="G113" s="216">
        <v>0</v>
      </c>
      <c r="H113" s="217"/>
      <c r="I113" s="218"/>
      <c r="J113" s="208">
        <v>0.126</v>
      </c>
    </row>
    <row r="114" spans="1:10" ht="27.75" customHeight="1" x14ac:dyDescent="0.2">
      <c r="A114" s="225" t="s">
        <v>447</v>
      </c>
      <c r="B114" s="40" t="s">
        <v>757</v>
      </c>
      <c r="C114" s="220">
        <v>0</v>
      </c>
      <c r="D114" s="210">
        <v>-4.6040000000000001</v>
      </c>
      <c r="E114" s="211">
        <v>-0.191</v>
      </c>
      <c r="F114" s="212">
        <v>-2.5999999999999999E-2</v>
      </c>
      <c r="G114" s="216">
        <v>7.72</v>
      </c>
      <c r="H114" s="217"/>
      <c r="I114" s="218"/>
      <c r="J114" s="208">
        <v>0.16200000000000001</v>
      </c>
    </row>
    <row r="115" spans="1:10" ht="27.75" customHeight="1" x14ac:dyDescent="0.2">
      <c r="A115" s="225" t="s">
        <v>578</v>
      </c>
      <c r="B115" s="40"/>
      <c r="C115" s="224" t="s">
        <v>651</v>
      </c>
      <c r="D115" s="210">
        <v>4.2709999999999999</v>
      </c>
      <c r="E115" s="211">
        <v>0.187</v>
      </c>
      <c r="F115" s="212">
        <v>2.9000000000000001E-2</v>
      </c>
      <c r="G115" s="216">
        <v>12.21</v>
      </c>
      <c r="H115" s="217"/>
      <c r="I115" s="218"/>
      <c r="J115" s="209"/>
    </row>
    <row r="116" spans="1:10" ht="27.75" customHeight="1" x14ac:dyDescent="0.2">
      <c r="A116" s="225" t="s">
        <v>579</v>
      </c>
      <c r="B116" s="40"/>
      <c r="C116" s="221" t="s">
        <v>419</v>
      </c>
      <c r="D116" s="210">
        <v>4.2709999999999999</v>
      </c>
      <c r="E116" s="211">
        <v>0.187</v>
      </c>
      <c r="F116" s="212">
        <v>2.9000000000000001E-2</v>
      </c>
      <c r="G116" s="217"/>
      <c r="H116" s="217"/>
      <c r="I116" s="218"/>
      <c r="J116" s="209"/>
    </row>
    <row r="117" spans="1:10" ht="27.75" customHeight="1" x14ac:dyDescent="0.2">
      <c r="A117" s="225" t="s">
        <v>580</v>
      </c>
      <c r="B117" s="40"/>
      <c r="C117" s="215" t="s">
        <v>650</v>
      </c>
      <c r="D117" s="210">
        <v>3.2090000000000001</v>
      </c>
      <c r="E117" s="211">
        <v>0.14000000000000001</v>
      </c>
      <c r="F117" s="212">
        <v>2.1999999999999999E-2</v>
      </c>
      <c r="G117" s="216">
        <v>1.1000000000000001</v>
      </c>
      <c r="H117" s="217"/>
      <c r="I117" s="218"/>
      <c r="J117" s="209"/>
    </row>
    <row r="118" spans="1:10" ht="27.75" customHeight="1" x14ac:dyDescent="0.2">
      <c r="A118" s="225" t="s">
        <v>581</v>
      </c>
      <c r="B118" s="40"/>
      <c r="C118" s="215" t="s">
        <v>650</v>
      </c>
      <c r="D118" s="210">
        <v>3.2090000000000001</v>
      </c>
      <c r="E118" s="211">
        <v>0.14000000000000001</v>
      </c>
      <c r="F118" s="212">
        <v>2.1999999999999999E-2</v>
      </c>
      <c r="G118" s="216">
        <v>1.76</v>
      </c>
      <c r="H118" s="217"/>
      <c r="I118" s="218"/>
      <c r="J118" s="209"/>
    </row>
    <row r="119" spans="1:10" ht="27.75" customHeight="1" x14ac:dyDescent="0.2">
      <c r="A119" s="225" t="s">
        <v>582</v>
      </c>
      <c r="B119" s="40"/>
      <c r="C119" s="215" t="s">
        <v>650</v>
      </c>
      <c r="D119" s="210">
        <v>3.2090000000000001</v>
      </c>
      <c r="E119" s="211">
        <v>0.14000000000000001</v>
      </c>
      <c r="F119" s="212">
        <v>2.1999999999999999E-2</v>
      </c>
      <c r="G119" s="216">
        <v>5.07</v>
      </c>
      <c r="H119" s="217"/>
      <c r="I119" s="218"/>
      <c r="J119" s="209"/>
    </row>
    <row r="120" spans="1:10" ht="27.75" customHeight="1" x14ac:dyDescent="0.2">
      <c r="A120" s="225" t="s">
        <v>583</v>
      </c>
      <c r="B120" s="40"/>
      <c r="C120" s="215" t="s">
        <v>650</v>
      </c>
      <c r="D120" s="210">
        <v>3.2090000000000001</v>
      </c>
      <c r="E120" s="211">
        <v>0.14000000000000001</v>
      </c>
      <c r="F120" s="212">
        <v>2.1999999999999999E-2</v>
      </c>
      <c r="G120" s="216">
        <v>10.93</v>
      </c>
      <c r="H120" s="217"/>
      <c r="I120" s="218"/>
      <c r="J120" s="209"/>
    </row>
    <row r="121" spans="1:10" ht="27.75" customHeight="1" x14ac:dyDescent="0.2">
      <c r="A121" s="225" t="s">
        <v>584</v>
      </c>
      <c r="B121" s="40"/>
      <c r="C121" s="215" t="s">
        <v>650</v>
      </c>
      <c r="D121" s="210">
        <v>3.2090000000000001</v>
      </c>
      <c r="E121" s="211">
        <v>0.14000000000000001</v>
      </c>
      <c r="F121" s="212">
        <v>2.1999999999999999E-2</v>
      </c>
      <c r="G121" s="216">
        <v>29.85</v>
      </c>
      <c r="H121" s="217"/>
      <c r="I121" s="218"/>
      <c r="J121" s="209"/>
    </row>
    <row r="122" spans="1:10" ht="27.75" customHeight="1" x14ac:dyDescent="0.2">
      <c r="A122" s="225" t="s">
        <v>448</v>
      </c>
      <c r="B122" s="40"/>
      <c r="C122" s="221" t="s">
        <v>420</v>
      </c>
      <c r="D122" s="210">
        <v>3.2090000000000001</v>
      </c>
      <c r="E122" s="211">
        <v>0.14000000000000001</v>
      </c>
      <c r="F122" s="212">
        <v>2.1999999999999999E-2</v>
      </c>
      <c r="G122" s="217"/>
      <c r="H122" s="217"/>
      <c r="I122" s="218"/>
      <c r="J122" s="209"/>
    </row>
    <row r="123" spans="1:10" ht="27.75" customHeight="1" x14ac:dyDescent="0.2">
      <c r="A123" s="225" t="s">
        <v>585</v>
      </c>
      <c r="B123" s="40"/>
      <c r="C123" s="223">
        <v>0</v>
      </c>
      <c r="D123" s="210">
        <v>2.2869999999999999</v>
      </c>
      <c r="E123" s="211">
        <v>9.9000000000000005E-2</v>
      </c>
      <c r="F123" s="212">
        <v>1.4999999999999999E-2</v>
      </c>
      <c r="G123" s="216">
        <v>2.99</v>
      </c>
      <c r="H123" s="216">
        <v>0.98</v>
      </c>
      <c r="I123" s="219">
        <v>1.88</v>
      </c>
      <c r="J123" s="208">
        <v>7.5999999999999998E-2</v>
      </c>
    </row>
    <row r="124" spans="1:10" ht="27.75" customHeight="1" x14ac:dyDescent="0.2">
      <c r="A124" s="225" t="s">
        <v>586</v>
      </c>
      <c r="B124" s="40"/>
      <c r="C124" s="223">
        <v>0</v>
      </c>
      <c r="D124" s="210">
        <v>2.2869999999999999</v>
      </c>
      <c r="E124" s="211">
        <v>9.9000000000000005E-2</v>
      </c>
      <c r="F124" s="212">
        <v>1.4999999999999999E-2</v>
      </c>
      <c r="G124" s="216">
        <v>57.72</v>
      </c>
      <c r="H124" s="216">
        <v>0.98</v>
      </c>
      <c r="I124" s="219">
        <v>1.88</v>
      </c>
      <c r="J124" s="208">
        <v>7.5999999999999998E-2</v>
      </c>
    </row>
    <row r="125" spans="1:10" ht="27.75" customHeight="1" x14ac:dyDescent="0.2">
      <c r="A125" s="225" t="s">
        <v>587</v>
      </c>
      <c r="B125" s="40"/>
      <c r="C125" s="223">
        <v>0</v>
      </c>
      <c r="D125" s="210">
        <v>2.2869999999999999</v>
      </c>
      <c r="E125" s="211">
        <v>9.9000000000000005E-2</v>
      </c>
      <c r="F125" s="212">
        <v>1.4999999999999999E-2</v>
      </c>
      <c r="G125" s="216">
        <v>95.22</v>
      </c>
      <c r="H125" s="216">
        <v>0.98</v>
      </c>
      <c r="I125" s="219">
        <v>1.88</v>
      </c>
      <c r="J125" s="208">
        <v>7.5999999999999998E-2</v>
      </c>
    </row>
    <row r="126" spans="1:10" ht="27.75" customHeight="1" x14ac:dyDescent="0.2">
      <c r="A126" s="225" t="s">
        <v>588</v>
      </c>
      <c r="B126" s="40"/>
      <c r="C126" s="223">
        <v>0</v>
      </c>
      <c r="D126" s="210">
        <v>2.2869999999999999</v>
      </c>
      <c r="E126" s="211">
        <v>9.9000000000000005E-2</v>
      </c>
      <c r="F126" s="212">
        <v>1.4999999999999999E-2</v>
      </c>
      <c r="G126" s="216">
        <v>153.6</v>
      </c>
      <c r="H126" s="216">
        <v>0.98</v>
      </c>
      <c r="I126" s="219">
        <v>1.88</v>
      </c>
      <c r="J126" s="208">
        <v>7.5999999999999998E-2</v>
      </c>
    </row>
    <row r="127" spans="1:10" ht="27.75" customHeight="1" x14ac:dyDescent="0.2">
      <c r="A127" s="225" t="s">
        <v>589</v>
      </c>
      <c r="B127" s="40"/>
      <c r="C127" s="223">
        <v>0</v>
      </c>
      <c r="D127" s="210">
        <v>2.2869999999999999</v>
      </c>
      <c r="E127" s="211">
        <v>9.9000000000000005E-2</v>
      </c>
      <c r="F127" s="212">
        <v>1.4999999999999999E-2</v>
      </c>
      <c r="G127" s="216">
        <v>338.18</v>
      </c>
      <c r="H127" s="216">
        <v>0.98</v>
      </c>
      <c r="I127" s="219">
        <v>1.88</v>
      </c>
      <c r="J127" s="208">
        <v>7.5999999999999998E-2</v>
      </c>
    </row>
    <row r="128" spans="1:10" ht="27.75" customHeight="1" x14ac:dyDescent="0.2">
      <c r="A128" s="225" t="s">
        <v>590</v>
      </c>
      <c r="B128" s="40"/>
      <c r="C128" s="223">
        <v>0</v>
      </c>
      <c r="D128" s="210">
        <v>2.1930000000000001</v>
      </c>
      <c r="E128" s="211">
        <v>9.0999999999999998E-2</v>
      </c>
      <c r="F128" s="212">
        <v>1.2999999999999999E-2</v>
      </c>
      <c r="G128" s="216">
        <v>3.25</v>
      </c>
      <c r="H128" s="216">
        <v>2.27</v>
      </c>
      <c r="I128" s="219">
        <v>2.96</v>
      </c>
      <c r="J128" s="208">
        <v>7.0000000000000007E-2</v>
      </c>
    </row>
    <row r="129" spans="1:10" ht="27.75" customHeight="1" x14ac:dyDescent="0.2">
      <c r="A129" s="225" t="s">
        <v>591</v>
      </c>
      <c r="B129" s="40"/>
      <c r="C129" s="223">
        <v>0</v>
      </c>
      <c r="D129" s="210">
        <v>2.1930000000000001</v>
      </c>
      <c r="E129" s="211">
        <v>9.0999999999999998E-2</v>
      </c>
      <c r="F129" s="212">
        <v>1.2999999999999999E-2</v>
      </c>
      <c r="G129" s="216">
        <v>84.29</v>
      </c>
      <c r="H129" s="216">
        <v>2.27</v>
      </c>
      <c r="I129" s="219">
        <v>2.96</v>
      </c>
      <c r="J129" s="208">
        <v>7.0000000000000007E-2</v>
      </c>
    </row>
    <row r="130" spans="1:10" ht="27.75" customHeight="1" x14ac:dyDescent="0.2">
      <c r="A130" s="225" t="s">
        <v>592</v>
      </c>
      <c r="B130" s="40"/>
      <c r="C130" s="223">
        <v>0</v>
      </c>
      <c r="D130" s="210">
        <v>2.1930000000000001</v>
      </c>
      <c r="E130" s="211">
        <v>9.0999999999999998E-2</v>
      </c>
      <c r="F130" s="212">
        <v>1.2999999999999999E-2</v>
      </c>
      <c r="G130" s="216">
        <v>139.80000000000001</v>
      </c>
      <c r="H130" s="216">
        <v>2.27</v>
      </c>
      <c r="I130" s="219">
        <v>2.96</v>
      </c>
      <c r="J130" s="208">
        <v>7.0000000000000007E-2</v>
      </c>
    </row>
    <row r="131" spans="1:10" ht="27.75" customHeight="1" x14ac:dyDescent="0.2">
      <c r="A131" s="225" t="s">
        <v>593</v>
      </c>
      <c r="B131" s="40"/>
      <c r="C131" s="223">
        <v>0</v>
      </c>
      <c r="D131" s="210">
        <v>2.1930000000000001</v>
      </c>
      <c r="E131" s="211">
        <v>9.0999999999999998E-2</v>
      </c>
      <c r="F131" s="212">
        <v>1.2999999999999999E-2</v>
      </c>
      <c r="G131" s="216">
        <v>226.23</v>
      </c>
      <c r="H131" s="216">
        <v>2.27</v>
      </c>
      <c r="I131" s="219">
        <v>2.96</v>
      </c>
      <c r="J131" s="208">
        <v>7.0000000000000007E-2</v>
      </c>
    </row>
    <row r="132" spans="1:10" ht="27.75" customHeight="1" x14ac:dyDescent="0.2">
      <c r="A132" s="225" t="s">
        <v>594</v>
      </c>
      <c r="B132" s="40"/>
      <c r="C132" s="223">
        <v>0</v>
      </c>
      <c r="D132" s="210">
        <v>2.1930000000000001</v>
      </c>
      <c r="E132" s="211">
        <v>9.0999999999999998E-2</v>
      </c>
      <c r="F132" s="212">
        <v>1.2999999999999999E-2</v>
      </c>
      <c r="G132" s="216">
        <v>499.51</v>
      </c>
      <c r="H132" s="216">
        <v>2.27</v>
      </c>
      <c r="I132" s="219">
        <v>2.96</v>
      </c>
      <c r="J132" s="208">
        <v>7.0000000000000007E-2</v>
      </c>
    </row>
    <row r="133" spans="1:10" ht="27.75" customHeight="1" x14ac:dyDescent="0.2">
      <c r="A133" s="225" t="s">
        <v>595</v>
      </c>
      <c r="B133" s="40"/>
      <c r="C133" s="223">
        <v>0</v>
      </c>
      <c r="D133" s="210">
        <v>2.105</v>
      </c>
      <c r="E133" s="211">
        <v>8.5999999999999993E-2</v>
      </c>
      <c r="F133" s="212">
        <v>1.0999999999999999E-2</v>
      </c>
      <c r="G133" s="216">
        <v>48.02</v>
      </c>
      <c r="H133" s="216">
        <v>1.9</v>
      </c>
      <c r="I133" s="219">
        <v>2.94</v>
      </c>
      <c r="J133" s="208">
        <v>6.7000000000000004E-2</v>
      </c>
    </row>
    <row r="134" spans="1:10" ht="27.75" customHeight="1" x14ac:dyDescent="0.2">
      <c r="A134" s="225" t="s">
        <v>596</v>
      </c>
      <c r="B134" s="40"/>
      <c r="C134" s="223">
        <v>0</v>
      </c>
      <c r="D134" s="210">
        <v>2.105</v>
      </c>
      <c r="E134" s="211">
        <v>8.5999999999999993E-2</v>
      </c>
      <c r="F134" s="212">
        <v>1.0999999999999999E-2</v>
      </c>
      <c r="G134" s="216">
        <v>396.86</v>
      </c>
      <c r="H134" s="216">
        <v>1.9</v>
      </c>
      <c r="I134" s="219">
        <v>2.94</v>
      </c>
      <c r="J134" s="208">
        <v>6.7000000000000004E-2</v>
      </c>
    </row>
    <row r="135" spans="1:10" ht="27.75" customHeight="1" x14ac:dyDescent="0.2">
      <c r="A135" s="225" t="s">
        <v>597</v>
      </c>
      <c r="B135" s="40"/>
      <c r="C135" s="223">
        <v>0</v>
      </c>
      <c r="D135" s="210">
        <v>2.105</v>
      </c>
      <c r="E135" s="211">
        <v>8.5999999999999993E-2</v>
      </c>
      <c r="F135" s="212">
        <v>1.0999999999999999E-2</v>
      </c>
      <c r="G135" s="216">
        <v>2017.87</v>
      </c>
      <c r="H135" s="216">
        <v>1.9</v>
      </c>
      <c r="I135" s="219">
        <v>2.94</v>
      </c>
      <c r="J135" s="208">
        <v>6.7000000000000004E-2</v>
      </c>
    </row>
    <row r="136" spans="1:10" ht="27.75" customHeight="1" x14ac:dyDescent="0.2">
      <c r="A136" s="225" t="s">
        <v>598</v>
      </c>
      <c r="B136" s="40"/>
      <c r="C136" s="223">
        <v>0</v>
      </c>
      <c r="D136" s="210">
        <v>2.105</v>
      </c>
      <c r="E136" s="211">
        <v>8.5999999999999993E-2</v>
      </c>
      <c r="F136" s="212">
        <v>1.0999999999999999E-2</v>
      </c>
      <c r="G136" s="216">
        <v>1764.53</v>
      </c>
      <c r="H136" s="216">
        <v>1.9</v>
      </c>
      <c r="I136" s="219">
        <v>2.94</v>
      </c>
      <c r="J136" s="208">
        <v>6.7000000000000004E-2</v>
      </c>
    </row>
    <row r="137" spans="1:10" ht="27.75" customHeight="1" x14ac:dyDescent="0.2">
      <c r="A137" s="225" t="s">
        <v>599</v>
      </c>
      <c r="B137" s="40"/>
      <c r="C137" s="223">
        <v>0</v>
      </c>
      <c r="D137" s="210">
        <v>2.105</v>
      </c>
      <c r="E137" s="211">
        <v>8.5999999999999993E-2</v>
      </c>
      <c r="F137" s="212">
        <v>1.0999999999999999E-2</v>
      </c>
      <c r="G137" s="216">
        <v>4475.04</v>
      </c>
      <c r="H137" s="216">
        <v>1.9</v>
      </c>
      <c r="I137" s="219">
        <v>2.94</v>
      </c>
      <c r="J137" s="208">
        <v>6.7000000000000004E-2</v>
      </c>
    </row>
    <row r="138" spans="1:10" ht="27.75" customHeight="1" x14ac:dyDescent="0.2">
      <c r="A138" s="225" t="s">
        <v>449</v>
      </c>
      <c r="B138" s="40"/>
      <c r="C138" s="223" t="s">
        <v>421</v>
      </c>
      <c r="D138" s="213">
        <v>10.375</v>
      </c>
      <c r="E138" s="214">
        <v>0.495</v>
      </c>
      <c r="F138" s="212">
        <v>0.36099999999999999</v>
      </c>
      <c r="G138" s="217"/>
      <c r="H138" s="217"/>
      <c r="I138" s="218"/>
      <c r="J138" s="209"/>
    </row>
    <row r="139" spans="1:10" ht="27.75" customHeight="1" x14ac:dyDescent="0.2">
      <c r="A139" s="225" t="s">
        <v>450</v>
      </c>
      <c r="B139" s="40"/>
      <c r="C139" s="220">
        <v>0</v>
      </c>
      <c r="D139" s="210">
        <v>-3.5489999999999999</v>
      </c>
      <c r="E139" s="211">
        <v>-0.155</v>
      </c>
      <c r="F139" s="212">
        <v>-2.4E-2</v>
      </c>
      <c r="G139" s="216">
        <v>0</v>
      </c>
      <c r="H139" s="217"/>
      <c r="I139" s="218"/>
      <c r="J139" s="209"/>
    </row>
    <row r="140" spans="1:10" ht="27.75" customHeight="1" x14ac:dyDescent="0.2">
      <c r="A140" s="225" t="s">
        <v>451</v>
      </c>
      <c r="B140" s="40"/>
      <c r="C140" s="220">
        <v>0</v>
      </c>
      <c r="D140" s="210">
        <v>-3.5089999999999999</v>
      </c>
      <c r="E140" s="211">
        <v>-0.152</v>
      </c>
      <c r="F140" s="212">
        <v>-2.3E-2</v>
      </c>
      <c r="G140" s="216">
        <v>0</v>
      </c>
      <c r="H140" s="217"/>
      <c r="I140" s="218"/>
      <c r="J140" s="209"/>
    </row>
    <row r="141" spans="1:10" ht="27.75" customHeight="1" x14ac:dyDescent="0.2">
      <c r="A141" s="225" t="s">
        <v>452</v>
      </c>
      <c r="B141" s="40"/>
      <c r="C141" s="220">
        <v>0</v>
      </c>
      <c r="D141" s="210">
        <v>-3.5489999999999999</v>
      </c>
      <c r="E141" s="211">
        <v>-0.155</v>
      </c>
      <c r="F141" s="212">
        <v>-2.4E-2</v>
      </c>
      <c r="G141" s="216">
        <v>0</v>
      </c>
      <c r="H141" s="217"/>
      <c r="I141" s="218"/>
      <c r="J141" s="208">
        <v>0.104</v>
      </c>
    </row>
    <row r="142" spans="1:10" ht="27.75" customHeight="1" x14ac:dyDescent="0.2">
      <c r="A142" s="225" t="s">
        <v>453</v>
      </c>
      <c r="B142" s="40"/>
      <c r="C142" s="220">
        <v>0</v>
      </c>
      <c r="D142" s="210">
        <v>-3.5089999999999999</v>
      </c>
      <c r="E142" s="211">
        <v>-0.152</v>
      </c>
      <c r="F142" s="212">
        <v>-2.3E-2</v>
      </c>
      <c r="G142" s="216">
        <v>0</v>
      </c>
      <c r="H142" s="217"/>
      <c r="I142" s="218"/>
      <c r="J142" s="208">
        <v>0.105</v>
      </c>
    </row>
    <row r="143" spans="1:10" ht="27.75" customHeight="1" x14ac:dyDescent="0.2">
      <c r="A143" s="225" t="s">
        <v>454</v>
      </c>
      <c r="B143" s="40"/>
      <c r="C143" s="220">
        <v>0</v>
      </c>
      <c r="D143" s="210">
        <v>-3.8570000000000002</v>
      </c>
      <c r="E143" s="211">
        <v>-0.16</v>
      </c>
      <c r="F143" s="212">
        <v>-2.1999999999999999E-2</v>
      </c>
      <c r="G143" s="216">
        <v>6.47</v>
      </c>
      <c r="H143" s="217"/>
      <c r="I143" s="218"/>
      <c r="J143" s="208">
        <v>0.13600000000000001</v>
      </c>
    </row>
    <row r="144" spans="1:10" ht="27.75" customHeight="1" x14ac:dyDescent="0.2">
      <c r="A144" s="225" t="s">
        <v>556</v>
      </c>
      <c r="B144" s="40"/>
      <c r="C144" s="224" t="s">
        <v>651</v>
      </c>
      <c r="D144" s="210">
        <v>3.052</v>
      </c>
      <c r="E144" s="211">
        <v>0.13400000000000001</v>
      </c>
      <c r="F144" s="212">
        <v>2.1000000000000001E-2</v>
      </c>
      <c r="G144" s="216">
        <v>11.46</v>
      </c>
      <c r="H144" s="217"/>
      <c r="I144" s="218"/>
      <c r="J144" s="209"/>
    </row>
    <row r="145" spans="1:10" ht="27.75" customHeight="1" x14ac:dyDescent="0.2">
      <c r="A145" s="225" t="s">
        <v>557</v>
      </c>
      <c r="B145" s="40"/>
      <c r="C145" s="221" t="s">
        <v>419</v>
      </c>
      <c r="D145" s="210">
        <v>3.052</v>
      </c>
      <c r="E145" s="211">
        <v>0.13400000000000001</v>
      </c>
      <c r="F145" s="212">
        <v>2.1000000000000001E-2</v>
      </c>
      <c r="G145" s="217"/>
      <c r="H145" s="217"/>
      <c r="I145" s="218"/>
      <c r="J145" s="209"/>
    </row>
    <row r="146" spans="1:10" ht="27.75" customHeight="1" x14ac:dyDescent="0.2">
      <c r="A146" s="225" t="s">
        <v>558</v>
      </c>
      <c r="B146" s="40"/>
      <c r="C146" s="215" t="s">
        <v>650</v>
      </c>
      <c r="D146" s="210">
        <v>2.2930000000000001</v>
      </c>
      <c r="E146" s="211">
        <v>0.1</v>
      </c>
      <c r="F146" s="212">
        <v>1.4999999999999999E-2</v>
      </c>
      <c r="G146" s="216">
        <v>0.81</v>
      </c>
      <c r="H146" s="217"/>
      <c r="I146" s="218"/>
      <c r="J146" s="209"/>
    </row>
    <row r="147" spans="1:10" ht="27.75" customHeight="1" x14ac:dyDescent="0.2">
      <c r="A147" s="225" t="s">
        <v>559</v>
      </c>
      <c r="B147" s="40"/>
      <c r="C147" s="215" t="s">
        <v>650</v>
      </c>
      <c r="D147" s="210">
        <v>2.2930000000000001</v>
      </c>
      <c r="E147" s="211">
        <v>0.1</v>
      </c>
      <c r="F147" s="212">
        <v>1.4999999999999999E-2</v>
      </c>
      <c r="G147" s="216">
        <v>1.28</v>
      </c>
      <c r="H147" s="217"/>
      <c r="I147" s="218"/>
      <c r="J147" s="209"/>
    </row>
    <row r="148" spans="1:10" ht="27.75" customHeight="1" x14ac:dyDescent="0.2">
      <c r="A148" s="225" t="s">
        <v>560</v>
      </c>
      <c r="B148" s="40"/>
      <c r="C148" s="215" t="s">
        <v>650</v>
      </c>
      <c r="D148" s="210">
        <v>2.2930000000000001</v>
      </c>
      <c r="E148" s="211">
        <v>0.1</v>
      </c>
      <c r="F148" s="212">
        <v>1.4999999999999999E-2</v>
      </c>
      <c r="G148" s="216">
        <v>3.64</v>
      </c>
      <c r="H148" s="217"/>
      <c r="I148" s="218"/>
      <c r="J148" s="209"/>
    </row>
    <row r="149" spans="1:10" ht="27.75" customHeight="1" x14ac:dyDescent="0.2">
      <c r="A149" s="225" t="s">
        <v>561</v>
      </c>
      <c r="B149" s="40"/>
      <c r="C149" s="215" t="s">
        <v>650</v>
      </c>
      <c r="D149" s="210">
        <v>2.2930000000000001</v>
      </c>
      <c r="E149" s="211">
        <v>0.1</v>
      </c>
      <c r="F149" s="212">
        <v>1.4999999999999999E-2</v>
      </c>
      <c r="G149" s="216">
        <v>7.83</v>
      </c>
      <c r="H149" s="217"/>
      <c r="I149" s="218"/>
      <c r="J149" s="209"/>
    </row>
    <row r="150" spans="1:10" ht="27.75" customHeight="1" x14ac:dyDescent="0.2">
      <c r="A150" s="225" t="s">
        <v>562</v>
      </c>
      <c r="B150" s="40"/>
      <c r="C150" s="215" t="s">
        <v>650</v>
      </c>
      <c r="D150" s="210">
        <v>2.2930000000000001</v>
      </c>
      <c r="E150" s="211">
        <v>0.1</v>
      </c>
      <c r="F150" s="212">
        <v>1.4999999999999999E-2</v>
      </c>
      <c r="G150" s="216">
        <v>21.35</v>
      </c>
      <c r="H150" s="217"/>
      <c r="I150" s="218"/>
      <c r="J150" s="209"/>
    </row>
    <row r="151" spans="1:10" ht="27.75" customHeight="1" x14ac:dyDescent="0.2">
      <c r="A151" s="225" t="s">
        <v>455</v>
      </c>
      <c r="B151" s="40"/>
      <c r="C151" s="221" t="s">
        <v>420</v>
      </c>
      <c r="D151" s="210">
        <v>2.2930000000000001</v>
      </c>
      <c r="E151" s="211">
        <v>0.1</v>
      </c>
      <c r="F151" s="212">
        <v>1.4999999999999999E-2</v>
      </c>
      <c r="G151" s="217"/>
      <c r="H151" s="217"/>
      <c r="I151" s="218"/>
      <c r="J151" s="209"/>
    </row>
    <row r="152" spans="1:10" ht="27.75" customHeight="1" x14ac:dyDescent="0.2">
      <c r="A152" s="225" t="s">
        <v>563</v>
      </c>
      <c r="B152" s="40"/>
      <c r="C152" s="223">
        <v>0</v>
      </c>
      <c r="D152" s="210">
        <v>1.635</v>
      </c>
      <c r="E152" s="211">
        <v>7.0000000000000007E-2</v>
      </c>
      <c r="F152" s="212">
        <v>0.01</v>
      </c>
      <c r="G152" s="216">
        <v>2.15</v>
      </c>
      <c r="H152" s="216">
        <v>0.7</v>
      </c>
      <c r="I152" s="219">
        <v>1.35</v>
      </c>
      <c r="J152" s="208">
        <v>5.3999999999999999E-2</v>
      </c>
    </row>
    <row r="153" spans="1:10" ht="27.75" customHeight="1" x14ac:dyDescent="0.2">
      <c r="A153" s="225" t="s">
        <v>564</v>
      </c>
      <c r="B153" s="40"/>
      <c r="C153" s="223">
        <v>0</v>
      </c>
      <c r="D153" s="210">
        <v>1.635</v>
      </c>
      <c r="E153" s="211">
        <v>7.0000000000000007E-2</v>
      </c>
      <c r="F153" s="212">
        <v>0.01</v>
      </c>
      <c r="G153" s="216">
        <v>41.27</v>
      </c>
      <c r="H153" s="216">
        <v>0.7</v>
      </c>
      <c r="I153" s="219">
        <v>1.35</v>
      </c>
      <c r="J153" s="208">
        <v>5.3999999999999999E-2</v>
      </c>
    </row>
    <row r="154" spans="1:10" ht="27.75" customHeight="1" x14ac:dyDescent="0.2">
      <c r="A154" s="225" t="s">
        <v>565</v>
      </c>
      <c r="B154" s="40"/>
      <c r="C154" s="223">
        <v>0</v>
      </c>
      <c r="D154" s="210">
        <v>1.635</v>
      </c>
      <c r="E154" s="211">
        <v>7.0000000000000007E-2</v>
      </c>
      <c r="F154" s="212">
        <v>0.01</v>
      </c>
      <c r="G154" s="216">
        <v>68.069999999999993</v>
      </c>
      <c r="H154" s="216">
        <v>0.7</v>
      </c>
      <c r="I154" s="219">
        <v>1.35</v>
      </c>
      <c r="J154" s="208">
        <v>5.3999999999999999E-2</v>
      </c>
    </row>
    <row r="155" spans="1:10" ht="27.75" customHeight="1" x14ac:dyDescent="0.2">
      <c r="A155" s="225" t="s">
        <v>566</v>
      </c>
      <c r="B155" s="40"/>
      <c r="C155" s="223">
        <v>0</v>
      </c>
      <c r="D155" s="210">
        <v>1.635</v>
      </c>
      <c r="E155" s="211">
        <v>7.0000000000000007E-2</v>
      </c>
      <c r="F155" s="212">
        <v>0.01</v>
      </c>
      <c r="G155" s="216">
        <v>109.79</v>
      </c>
      <c r="H155" s="216">
        <v>0.7</v>
      </c>
      <c r="I155" s="219">
        <v>1.35</v>
      </c>
      <c r="J155" s="208">
        <v>5.3999999999999999E-2</v>
      </c>
    </row>
    <row r="156" spans="1:10" ht="27.75" customHeight="1" x14ac:dyDescent="0.2">
      <c r="A156" s="225" t="s">
        <v>567</v>
      </c>
      <c r="B156" s="40"/>
      <c r="C156" s="223">
        <v>0</v>
      </c>
      <c r="D156" s="210">
        <v>1.635</v>
      </c>
      <c r="E156" s="211">
        <v>7.0000000000000007E-2</v>
      </c>
      <c r="F156" s="212">
        <v>0.01</v>
      </c>
      <c r="G156" s="216">
        <v>241.71</v>
      </c>
      <c r="H156" s="216">
        <v>0.7</v>
      </c>
      <c r="I156" s="219">
        <v>1.35</v>
      </c>
      <c r="J156" s="208">
        <v>5.3999999999999999E-2</v>
      </c>
    </row>
    <row r="157" spans="1:10" ht="27.75" customHeight="1" x14ac:dyDescent="0.2">
      <c r="A157" s="225" t="s">
        <v>568</v>
      </c>
      <c r="B157" s="40"/>
      <c r="C157" s="223">
        <v>0</v>
      </c>
      <c r="D157" s="210">
        <v>1.5669999999999999</v>
      </c>
      <c r="E157" s="211">
        <v>6.5000000000000002E-2</v>
      </c>
      <c r="F157" s="212">
        <v>8.9999999999999993E-3</v>
      </c>
      <c r="G157" s="216">
        <v>2.34</v>
      </c>
      <c r="H157" s="216">
        <v>1.62</v>
      </c>
      <c r="I157" s="219">
        <v>2.11</v>
      </c>
      <c r="J157" s="208">
        <v>0.05</v>
      </c>
    </row>
    <row r="158" spans="1:10" ht="27.75" customHeight="1" x14ac:dyDescent="0.2">
      <c r="A158" s="225" t="s">
        <v>569</v>
      </c>
      <c r="B158" s="40"/>
      <c r="C158" s="223">
        <v>0</v>
      </c>
      <c r="D158" s="210">
        <v>1.5669999999999999</v>
      </c>
      <c r="E158" s="211">
        <v>6.5000000000000002E-2</v>
      </c>
      <c r="F158" s="212">
        <v>8.9999999999999993E-3</v>
      </c>
      <c r="G158" s="216">
        <v>60.26</v>
      </c>
      <c r="H158" s="216">
        <v>1.62</v>
      </c>
      <c r="I158" s="219">
        <v>2.11</v>
      </c>
      <c r="J158" s="208">
        <v>0.05</v>
      </c>
    </row>
    <row r="159" spans="1:10" ht="27.75" customHeight="1" x14ac:dyDescent="0.2">
      <c r="A159" s="225" t="s">
        <v>570</v>
      </c>
      <c r="B159" s="40"/>
      <c r="C159" s="223">
        <v>0</v>
      </c>
      <c r="D159" s="210">
        <v>1.5669999999999999</v>
      </c>
      <c r="E159" s="211">
        <v>6.5000000000000002E-2</v>
      </c>
      <c r="F159" s="212">
        <v>8.9999999999999993E-3</v>
      </c>
      <c r="G159" s="216">
        <v>99.93</v>
      </c>
      <c r="H159" s="216">
        <v>1.62</v>
      </c>
      <c r="I159" s="219">
        <v>2.11</v>
      </c>
      <c r="J159" s="208">
        <v>0.05</v>
      </c>
    </row>
    <row r="160" spans="1:10" ht="27.75" customHeight="1" x14ac:dyDescent="0.2">
      <c r="A160" s="225" t="s">
        <v>571</v>
      </c>
      <c r="B160" s="40"/>
      <c r="C160" s="223">
        <v>0</v>
      </c>
      <c r="D160" s="210">
        <v>1.5669999999999999</v>
      </c>
      <c r="E160" s="211">
        <v>6.5000000000000002E-2</v>
      </c>
      <c r="F160" s="212">
        <v>8.9999999999999993E-3</v>
      </c>
      <c r="G160" s="216">
        <v>161.69999999999999</v>
      </c>
      <c r="H160" s="216">
        <v>1.62</v>
      </c>
      <c r="I160" s="219">
        <v>2.11</v>
      </c>
      <c r="J160" s="208">
        <v>0.05</v>
      </c>
    </row>
    <row r="161" spans="1:10" ht="27.75" customHeight="1" x14ac:dyDescent="0.2">
      <c r="A161" s="225" t="s">
        <v>572</v>
      </c>
      <c r="B161" s="40"/>
      <c r="C161" s="223">
        <v>0</v>
      </c>
      <c r="D161" s="210">
        <v>1.5669999999999999</v>
      </c>
      <c r="E161" s="211">
        <v>6.5000000000000002E-2</v>
      </c>
      <c r="F161" s="212">
        <v>8.9999999999999993E-3</v>
      </c>
      <c r="G161" s="216">
        <v>357</v>
      </c>
      <c r="H161" s="216">
        <v>1.62</v>
      </c>
      <c r="I161" s="219">
        <v>2.11</v>
      </c>
      <c r="J161" s="208">
        <v>0.05</v>
      </c>
    </row>
    <row r="162" spans="1:10" ht="27.75" customHeight="1" x14ac:dyDescent="0.2">
      <c r="A162" s="225" t="s">
        <v>573</v>
      </c>
      <c r="B162" s="40"/>
      <c r="C162" s="223">
        <v>0</v>
      </c>
      <c r="D162" s="210">
        <v>1.504</v>
      </c>
      <c r="E162" s="211">
        <v>6.2E-2</v>
      </c>
      <c r="F162" s="212">
        <v>8.0000000000000002E-3</v>
      </c>
      <c r="G162" s="216">
        <v>34.33</v>
      </c>
      <c r="H162" s="216">
        <v>1.36</v>
      </c>
      <c r="I162" s="219">
        <v>2.1</v>
      </c>
      <c r="J162" s="208">
        <v>4.8000000000000001E-2</v>
      </c>
    </row>
    <row r="163" spans="1:10" ht="27.75" customHeight="1" x14ac:dyDescent="0.2">
      <c r="A163" s="225" t="s">
        <v>574</v>
      </c>
      <c r="B163" s="40"/>
      <c r="C163" s="223">
        <v>0</v>
      </c>
      <c r="D163" s="210">
        <v>1.504</v>
      </c>
      <c r="E163" s="211">
        <v>6.2E-2</v>
      </c>
      <c r="F163" s="212">
        <v>8.0000000000000002E-3</v>
      </c>
      <c r="G163" s="216">
        <v>283.64</v>
      </c>
      <c r="H163" s="216">
        <v>1.36</v>
      </c>
      <c r="I163" s="219">
        <v>2.1</v>
      </c>
      <c r="J163" s="208">
        <v>4.8000000000000001E-2</v>
      </c>
    </row>
    <row r="164" spans="1:10" ht="27.75" customHeight="1" x14ac:dyDescent="0.2">
      <c r="A164" s="225" t="s">
        <v>575</v>
      </c>
      <c r="B164" s="40"/>
      <c r="C164" s="223">
        <v>0</v>
      </c>
      <c r="D164" s="210">
        <v>1.504</v>
      </c>
      <c r="E164" s="211">
        <v>6.2E-2</v>
      </c>
      <c r="F164" s="212">
        <v>8.0000000000000002E-3</v>
      </c>
      <c r="G164" s="216">
        <v>1442.13</v>
      </c>
      <c r="H164" s="216">
        <v>1.36</v>
      </c>
      <c r="I164" s="219">
        <v>2.1</v>
      </c>
      <c r="J164" s="208">
        <v>4.8000000000000001E-2</v>
      </c>
    </row>
    <row r="165" spans="1:10" ht="27.75" customHeight="1" x14ac:dyDescent="0.2">
      <c r="A165" s="225" t="s">
        <v>576</v>
      </c>
      <c r="B165" s="40"/>
      <c r="C165" s="223">
        <v>0</v>
      </c>
      <c r="D165" s="210">
        <v>1.504</v>
      </c>
      <c r="E165" s="211">
        <v>6.2E-2</v>
      </c>
      <c r="F165" s="212">
        <v>8.0000000000000002E-3</v>
      </c>
      <c r="G165" s="216">
        <v>1261.08</v>
      </c>
      <c r="H165" s="216">
        <v>1.36</v>
      </c>
      <c r="I165" s="219">
        <v>2.1</v>
      </c>
      <c r="J165" s="208">
        <v>4.8000000000000001E-2</v>
      </c>
    </row>
    <row r="166" spans="1:10" ht="27.75" customHeight="1" x14ac:dyDescent="0.2">
      <c r="A166" s="225" t="s">
        <v>577</v>
      </c>
      <c r="B166" s="40"/>
      <c r="C166" s="223">
        <v>0</v>
      </c>
      <c r="D166" s="210">
        <v>1.504</v>
      </c>
      <c r="E166" s="211">
        <v>6.2E-2</v>
      </c>
      <c r="F166" s="212">
        <v>8.0000000000000002E-3</v>
      </c>
      <c r="G166" s="216">
        <v>3198.21</v>
      </c>
      <c r="H166" s="216">
        <v>1.36</v>
      </c>
      <c r="I166" s="219">
        <v>2.1</v>
      </c>
      <c r="J166" s="208">
        <v>4.8000000000000001E-2</v>
      </c>
    </row>
    <row r="167" spans="1:10" ht="27.75" customHeight="1" x14ac:dyDescent="0.2">
      <c r="A167" s="225" t="s">
        <v>456</v>
      </c>
      <c r="B167" s="40"/>
      <c r="C167" s="223" t="s">
        <v>421</v>
      </c>
      <c r="D167" s="213">
        <v>7.4139999999999997</v>
      </c>
      <c r="E167" s="214">
        <v>0.35399999999999998</v>
      </c>
      <c r="F167" s="212">
        <v>0.25800000000000001</v>
      </c>
      <c r="G167" s="217"/>
      <c r="H167" s="217"/>
      <c r="I167" s="218"/>
      <c r="J167" s="209"/>
    </row>
    <row r="168" spans="1:10" ht="27.75" customHeight="1" x14ac:dyDescent="0.2">
      <c r="A168" s="225" t="s">
        <v>457</v>
      </c>
      <c r="B168" s="40"/>
      <c r="C168" s="220">
        <v>0</v>
      </c>
      <c r="D168" s="210">
        <v>-2.536</v>
      </c>
      <c r="E168" s="211">
        <v>-0.111</v>
      </c>
      <c r="F168" s="212">
        <v>-1.7000000000000001E-2</v>
      </c>
      <c r="G168" s="216">
        <v>0</v>
      </c>
      <c r="H168" s="217"/>
      <c r="I168" s="218"/>
      <c r="J168" s="209"/>
    </row>
    <row r="169" spans="1:10" ht="27.75" customHeight="1" x14ac:dyDescent="0.2">
      <c r="A169" s="225" t="s">
        <v>458</v>
      </c>
      <c r="B169" s="40"/>
      <c r="C169" s="220">
        <v>0</v>
      </c>
      <c r="D169" s="210">
        <v>-2.508</v>
      </c>
      <c r="E169" s="211">
        <v>-0.109</v>
      </c>
      <c r="F169" s="212">
        <v>-1.6E-2</v>
      </c>
      <c r="G169" s="216">
        <v>0</v>
      </c>
      <c r="H169" s="217"/>
      <c r="I169" s="218"/>
      <c r="J169" s="209"/>
    </row>
    <row r="170" spans="1:10" ht="27.75" customHeight="1" x14ac:dyDescent="0.2">
      <c r="A170" s="225" t="s">
        <v>459</v>
      </c>
      <c r="B170" s="40"/>
      <c r="C170" s="220">
        <v>0</v>
      </c>
      <c r="D170" s="210">
        <v>-2.536</v>
      </c>
      <c r="E170" s="211">
        <v>-0.111</v>
      </c>
      <c r="F170" s="212">
        <v>-1.7000000000000001E-2</v>
      </c>
      <c r="G170" s="216">
        <v>0</v>
      </c>
      <c r="H170" s="217"/>
      <c r="I170" s="218"/>
      <c r="J170" s="208">
        <v>7.4999999999999997E-2</v>
      </c>
    </row>
    <row r="171" spans="1:10" ht="27.75" customHeight="1" x14ac:dyDescent="0.2">
      <c r="A171" s="225" t="s">
        <v>460</v>
      </c>
      <c r="B171" s="40"/>
      <c r="C171" s="220">
        <v>0</v>
      </c>
      <c r="D171" s="210">
        <v>-2.508</v>
      </c>
      <c r="E171" s="211">
        <v>-0.109</v>
      </c>
      <c r="F171" s="212">
        <v>-1.6E-2</v>
      </c>
      <c r="G171" s="216">
        <v>0</v>
      </c>
      <c r="H171" s="217"/>
      <c r="I171" s="218"/>
      <c r="J171" s="208">
        <v>7.4999999999999997E-2</v>
      </c>
    </row>
    <row r="172" spans="1:10" ht="27.75" customHeight="1" x14ac:dyDescent="0.2">
      <c r="A172" s="225" t="s">
        <v>461</v>
      </c>
      <c r="B172" s="40"/>
      <c r="C172" s="220">
        <v>0</v>
      </c>
      <c r="D172" s="210">
        <v>-2.7559999999999998</v>
      </c>
      <c r="E172" s="211">
        <v>-0.114</v>
      </c>
      <c r="F172" s="212">
        <v>-1.4999999999999999E-2</v>
      </c>
      <c r="G172" s="216">
        <v>4.62</v>
      </c>
      <c r="H172" s="217"/>
      <c r="I172" s="218"/>
      <c r="J172" s="208">
        <v>9.7000000000000003E-2</v>
      </c>
    </row>
    <row r="173" spans="1:10" ht="27.75" customHeight="1" x14ac:dyDescent="0.2">
      <c r="A173" s="225" t="s">
        <v>534</v>
      </c>
      <c r="B173" s="40"/>
      <c r="C173" s="224" t="s">
        <v>651</v>
      </c>
      <c r="D173" s="210">
        <v>1.1559999999999999</v>
      </c>
      <c r="E173" s="211">
        <v>5.0999999999999997E-2</v>
      </c>
      <c r="F173" s="212">
        <v>8.0000000000000002E-3</v>
      </c>
      <c r="G173" s="216">
        <v>10.29</v>
      </c>
      <c r="H173" s="217"/>
      <c r="I173" s="218"/>
      <c r="J173" s="209"/>
    </row>
    <row r="174" spans="1:10" ht="27.75" customHeight="1" x14ac:dyDescent="0.2">
      <c r="A174" s="225" t="s">
        <v>535</v>
      </c>
      <c r="B174" s="40"/>
      <c r="C174" s="221" t="s">
        <v>419</v>
      </c>
      <c r="D174" s="210">
        <v>1.1559999999999999</v>
      </c>
      <c r="E174" s="211">
        <v>5.0999999999999997E-2</v>
      </c>
      <c r="F174" s="212">
        <v>8.0000000000000002E-3</v>
      </c>
      <c r="G174" s="217"/>
      <c r="H174" s="217"/>
      <c r="I174" s="218"/>
      <c r="J174" s="209"/>
    </row>
    <row r="175" spans="1:10" ht="27.75" customHeight="1" x14ac:dyDescent="0.2">
      <c r="A175" s="225" t="s">
        <v>536</v>
      </c>
      <c r="B175" s="40"/>
      <c r="C175" s="215" t="s">
        <v>650</v>
      </c>
      <c r="D175" s="210">
        <v>0.86899999999999999</v>
      </c>
      <c r="E175" s="211">
        <v>3.7999999999999999E-2</v>
      </c>
      <c r="F175" s="212">
        <v>6.0000000000000001E-3</v>
      </c>
      <c r="G175" s="216">
        <v>0.35</v>
      </c>
      <c r="H175" s="217"/>
      <c r="I175" s="218"/>
      <c r="J175" s="209"/>
    </row>
    <row r="176" spans="1:10" ht="27.75" customHeight="1" x14ac:dyDescent="0.2">
      <c r="A176" s="225" t="s">
        <v>537</v>
      </c>
      <c r="B176" s="40"/>
      <c r="C176" s="215" t="s">
        <v>650</v>
      </c>
      <c r="D176" s="210">
        <v>0.86899999999999999</v>
      </c>
      <c r="E176" s="211">
        <v>3.7999999999999999E-2</v>
      </c>
      <c r="F176" s="212">
        <v>6.0000000000000001E-3</v>
      </c>
      <c r="G176" s="216">
        <v>0.52</v>
      </c>
      <c r="H176" s="217"/>
      <c r="I176" s="218"/>
      <c r="J176" s="209"/>
    </row>
    <row r="177" spans="1:10" ht="27.75" customHeight="1" x14ac:dyDescent="0.2">
      <c r="A177" s="225" t="s">
        <v>538</v>
      </c>
      <c r="B177" s="40"/>
      <c r="C177" s="215" t="s">
        <v>650</v>
      </c>
      <c r="D177" s="210">
        <v>0.86899999999999999</v>
      </c>
      <c r="E177" s="211">
        <v>3.7999999999999999E-2</v>
      </c>
      <c r="F177" s="212">
        <v>6.0000000000000001E-3</v>
      </c>
      <c r="G177" s="216">
        <v>1.42</v>
      </c>
      <c r="H177" s="217"/>
      <c r="I177" s="218"/>
      <c r="J177" s="209"/>
    </row>
    <row r="178" spans="1:10" ht="27.75" customHeight="1" x14ac:dyDescent="0.2">
      <c r="A178" s="225" t="s">
        <v>539</v>
      </c>
      <c r="B178" s="40"/>
      <c r="C178" s="215" t="s">
        <v>650</v>
      </c>
      <c r="D178" s="210">
        <v>0.86899999999999999</v>
      </c>
      <c r="E178" s="211">
        <v>3.7999999999999999E-2</v>
      </c>
      <c r="F178" s="212">
        <v>6.0000000000000001E-3</v>
      </c>
      <c r="G178" s="216">
        <v>3.01</v>
      </c>
      <c r="H178" s="217"/>
      <c r="I178" s="218"/>
      <c r="J178" s="209"/>
    </row>
    <row r="179" spans="1:10" ht="27.75" customHeight="1" x14ac:dyDescent="0.2">
      <c r="A179" s="225" t="s">
        <v>540</v>
      </c>
      <c r="B179" s="40"/>
      <c r="C179" s="215" t="s">
        <v>650</v>
      </c>
      <c r="D179" s="210">
        <v>0.86899999999999999</v>
      </c>
      <c r="E179" s="211">
        <v>3.7999999999999999E-2</v>
      </c>
      <c r="F179" s="212">
        <v>6.0000000000000001E-3</v>
      </c>
      <c r="G179" s="216">
        <v>8.1300000000000008</v>
      </c>
      <c r="H179" s="217"/>
      <c r="I179" s="218"/>
      <c r="J179" s="209"/>
    </row>
    <row r="180" spans="1:10" ht="27.75" customHeight="1" x14ac:dyDescent="0.2">
      <c r="A180" s="225" t="s">
        <v>462</v>
      </c>
      <c r="B180" s="40"/>
      <c r="C180" s="221" t="s">
        <v>420</v>
      </c>
      <c r="D180" s="210">
        <v>0.86899999999999999</v>
      </c>
      <c r="E180" s="211">
        <v>3.7999999999999999E-2</v>
      </c>
      <c r="F180" s="212">
        <v>6.0000000000000001E-3</v>
      </c>
      <c r="G180" s="217"/>
      <c r="H180" s="217"/>
      <c r="I180" s="218"/>
      <c r="J180" s="209"/>
    </row>
    <row r="181" spans="1:10" ht="27.75" customHeight="1" x14ac:dyDescent="0.2">
      <c r="A181" s="225" t="s">
        <v>541</v>
      </c>
      <c r="B181" s="40"/>
      <c r="C181" s="223">
        <v>0</v>
      </c>
      <c r="D181" s="210">
        <v>0.61899999999999999</v>
      </c>
      <c r="E181" s="211">
        <v>2.7E-2</v>
      </c>
      <c r="F181" s="212">
        <v>4.0000000000000001E-3</v>
      </c>
      <c r="G181" s="216">
        <v>0.86</v>
      </c>
      <c r="H181" s="216">
        <v>0.27</v>
      </c>
      <c r="I181" s="219">
        <v>0.51</v>
      </c>
      <c r="J181" s="208">
        <v>0.02</v>
      </c>
    </row>
    <row r="182" spans="1:10" ht="27.75" customHeight="1" x14ac:dyDescent="0.2">
      <c r="A182" s="225" t="s">
        <v>542</v>
      </c>
      <c r="B182" s="40"/>
      <c r="C182" s="223">
        <v>0</v>
      </c>
      <c r="D182" s="210">
        <v>0.61899999999999999</v>
      </c>
      <c r="E182" s="211">
        <v>2.7E-2</v>
      </c>
      <c r="F182" s="212">
        <v>4.0000000000000001E-3</v>
      </c>
      <c r="G182" s="216">
        <v>15.67</v>
      </c>
      <c r="H182" s="216">
        <v>0.27</v>
      </c>
      <c r="I182" s="219">
        <v>0.51</v>
      </c>
      <c r="J182" s="208">
        <v>0.02</v>
      </c>
    </row>
    <row r="183" spans="1:10" ht="27.75" customHeight="1" x14ac:dyDescent="0.2">
      <c r="A183" s="225" t="s">
        <v>543</v>
      </c>
      <c r="B183" s="40"/>
      <c r="C183" s="223">
        <v>0</v>
      </c>
      <c r="D183" s="210">
        <v>0.61899999999999999</v>
      </c>
      <c r="E183" s="211">
        <v>2.7E-2</v>
      </c>
      <c r="F183" s="212">
        <v>4.0000000000000001E-3</v>
      </c>
      <c r="G183" s="216">
        <v>25.82</v>
      </c>
      <c r="H183" s="216">
        <v>0.27</v>
      </c>
      <c r="I183" s="219">
        <v>0.51</v>
      </c>
      <c r="J183" s="208">
        <v>0.02</v>
      </c>
    </row>
    <row r="184" spans="1:10" ht="27.75" customHeight="1" x14ac:dyDescent="0.2">
      <c r="A184" s="225" t="s">
        <v>544</v>
      </c>
      <c r="B184" s="40"/>
      <c r="C184" s="223">
        <v>0</v>
      </c>
      <c r="D184" s="210">
        <v>0.61899999999999999</v>
      </c>
      <c r="E184" s="211">
        <v>2.7E-2</v>
      </c>
      <c r="F184" s="212">
        <v>4.0000000000000001E-3</v>
      </c>
      <c r="G184" s="216">
        <v>41.62</v>
      </c>
      <c r="H184" s="216">
        <v>0.27</v>
      </c>
      <c r="I184" s="219">
        <v>0.51</v>
      </c>
      <c r="J184" s="208">
        <v>0.02</v>
      </c>
    </row>
    <row r="185" spans="1:10" ht="27.75" customHeight="1" x14ac:dyDescent="0.2">
      <c r="A185" s="225" t="s">
        <v>545</v>
      </c>
      <c r="B185" s="40"/>
      <c r="C185" s="223">
        <v>0</v>
      </c>
      <c r="D185" s="210">
        <v>0.61899999999999999</v>
      </c>
      <c r="E185" s="211">
        <v>2.7E-2</v>
      </c>
      <c r="F185" s="212">
        <v>4.0000000000000001E-3</v>
      </c>
      <c r="G185" s="216">
        <v>91.59</v>
      </c>
      <c r="H185" s="216">
        <v>0.27</v>
      </c>
      <c r="I185" s="219">
        <v>0.51</v>
      </c>
      <c r="J185" s="208">
        <v>0.02</v>
      </c>
    </row>
    <row r="186" spans="1:10" ht="27.75" customHeight="1" x14ac:dyDescent="0.2">
      <c r="A186" s="225" t="s">
        <v>546</v>
      </c>
      <c r="B186" s="40"/>
      <c r="C186" s="223">
        <v>0</v>
      </c>
      <c r="D186" s="210">
        <v>0.59399999999999997</v>
      </c>
      <c r="E186" s="211">
        <v>2.5000000000000001E-2</v>
      </c>
      <c r="F186" s="212">
        <v>3.0000000000000001E-3</v>
      </c>
      <c r="G186" s="216">
        <v>0.93</v>
      </c>
      <c r="H186" s="216">
        <v>0.61</v>
      </c>
      <c r="I186" s="219">
        <v>0.8</v>
      </c>
      <c r="J186" s="208">
        <v>1.9E-2</v>
      </c>
    </row>
    <row r="187" spans="1:10" ht="27.75" customHeight="1" x14ac:dyDescent="0.2">
      <c r="A187" s="225" t="s">
        <v>547</v>
      </c>
      <c r="B187" s="40"/>
      <c r="C187" s="223">
        <v>0</v>
      </c>
      <c r="D187" s="210">
        <v>0.59399999999999997</v>
      </c>
      <c r="E187" s="211">
        <v>2.5000000000000001E-2</v>
      </c>
      <c r="F187" s="212">
        <v>3.0000000000000001E-3</v>
      </c>
      <c r="G187" s="216">
        <v>22.86</v>
      </c>
      <c r="H187" s="216">
        <v>0.61</v>
      </c>
      <c r="I187" s="219">
        <v>0.8</v>
      </c>
      <c r="J187" s="208">
        <v>1.9E-2</v>
      </c>
    </row>
    <row r="188" spans="1:10" ht="27.75" customHeight="1" x14ac:dyDescent="0.2">
      <c r="A188" s="225" t="s">
        <v>548</v>
      </c>
      <c r="B188" s="40"/>
      <c r="C188" s="223">
        <v>0</v>
      </c>
      <c r="D188" s="210">
        <v>0.59399999999999997</v>
      </c>
      <c r="E188" s="211">
        <v>2.5000000000000001E-2</v>
      </c>
      <c r="F188" s="212">
        <v>3.0000000000000001E-3</v>
      </c>
      <c r="G188" s="216">
        <v>37.89</v>
      </c>
      <c r="H188" s="216">
        <v>0.61</v>
      </c>
      <c r="I188" s="219">
        <v>0.8</v>
      </c>
      <c r="J188" s="208">
        <v>1.9E-2</v>
      </c>
    </row>
    <row r="189" spans="1:10" ht="27.75" customHeight="1" x14ac:dyDescent="0.2">
      <c r="A189" s="225" t="s">
        <v>549</v>
      </c>
      <c r="B189" s="40"/>
      <c r="C189" s="223">
        <v>0</v>
      </c>
      <c r="D189" s="210">
        <v>0.59399999999999997</v>
      </c>
      <c r="E189" s="211">
        <v>2.5000000000000001E-2</v>
      </c>
      <c r="F189" s="212">
        <v>3.0000000000000001E-3</v>
      </c>
      <c r="G189" s="216">
        <v>61.29</v>
      </c>
      <c r="H189" s="216">
        <v>0.61</v>
      </c>
      <c r="I189" s="219">
        <v>0.8</v>
      </c>
      <c r="J189" s="208">
        <v>1.9E-2</v>
      </c>
    </row>
    <row r="190" spans="1:10" ht="27.75" customHeight="1" x14ac:dyDescent="0.2">
      <c r="A190" s="225" t="s">
        <v>550</v>
      </c>
      <c r="B190" s="40"/>
      <c r="C190" s="223">
        <v>0</v>
      </c>
      <c r="D190" s="210">
        <v>0.59399999999999997</v>
      </c>
      <c r="E190" s="211">
        <v>2.5000000000000001E-2</v>
      </c>
      <c r="F190" s="212">
        <v>3.0000000000000001E-3</v>
      </c>
      <c r="G190" s="216">
        <v>135.26</v>
      </c>
      <c r="H190" s="216">
        <v>0.61</v>
      </c>
      <c r="I190" s="219">
        <v>0.8</v>
      </c>
      <c r="J190" s="208">
        <v>1.9E-2</v>
      </c>
    </row>
    <row r="191" spans="1:10" ht="27.75" customHeight="1" x14ac:dyDescent="0.2">
      <c r="A191" s="225" t="s">
        <v>551</v>
      </c>
      <c r="B191" s="40"/>
      <c r="C191" s="223">
        <v>0</v>
      </c>
      <c r="D191" s="210">
        <v>0.56999999999999995</v>
      </c>
      <c r="E191" s="211">
        <v>2.3E-2</v>
      </c>
      <c r="F191" s="212">
        <v>3.0000000000000001E-3</v>
      </c>
      <c r="G191" s="216">
        <v>13.05</v>
      </c>
      <c r="H191" s="216">
        <v>0.51</v>
      </c>
      <c r="I191" s="219">
        <v>0.8</v>
      </c>
      <c r="J191" s="208">
        <v>1.7999999999999999E-2</v>
      </c>
    </row>
    <row r="192" spans="1:10" ht="27.75" customHeight="1" x14ac:dyDescent="0.2">
      <c r="A192" s="225" t="s">
        <v>552</v>
      </c>
      <c r="B192" s="40"/>
      <c r="C192" s="223">
        <v>0</v>
      </c>
      <c r="D192" s="210">
        <v>0.56999999999999995</v>
      </c>
      <c r="E192" s="211">
        <v>2.3E-2</v>
      </c>
      <c r="F192" s="212">
        <v>3.0000000000000001E-3</v>
      </c>
      <c r="G192" s="216">
        <v>107.47</v>
      </c>
      <c r="H192" s="216">
        <v>0.51</v>
      </c>
      <c r="I192" s="219">
        <v>0.8</v>
      </c>
      <c r="J192" s="208">
        <v>1.7999999999999999E-2</v>
      </c>
    </row>
    <row r="193" spans="1:10" ht="27.75" customHeight="1" x14ac:dyDescent="0.2">
      <c r="A193" s="225" t="s">
        <v>553</v>
      </c>
      <c r="B193" s="40"/>
      <c r="C193" s="223">
        <v>0</v>
      </c>
      <c r="D193" s="210">
        <v>0.56999999999999995</v>
      </c>
      <c r="E193" s="211">
        <v>2.3E-2</v>
      </c>
      <c r="F193" s="212">
        <v>3.0000000000000001E-3</v>
      </c>
      <c r="G193" s="216">
        <v>546.26</v>
      </c>
      <c r="H193" s="216">
        <v>0.51</v>
      </c>
      <c r="I193" s="219">
        <v>0.8</v>
      </c>
      <c r="J193" s="208">
        <v>1.7999999999999999E-2</v>
      </c>
    </row>
    <row r="194" spans="1:10" ht="27.75" customHeight="1" x14ac:dyDescent="0.2">
      <c r="A194" s="225" t="s">
        <v>554</v>
      </c>
      <c r="B194" s="40"/>
      <c r="C194" s="223">
        <v>0</v>
      </c>
      <c r="D194" s="210">
        <v>0.56999999999999995</v>
      </c>
      <c r="E194" s="211">
        <v>2.3E-2</v>
      </c>
      <c r="F194" s="212">
        <v>3.0000000000000001E-3</v>
      </c>
      <c r="G194" s="216">
        <v>477.69</v>
      </c>
      <c r="H194" s="216">
        <v>0.51</v>
      </c>
      <c r="I194" s="219">
        <v>0.8</v>
      </c>
      <c r="J194" s="208">
        <v>1.7999999999999999E-2</v>
      </c>
    </row>
    <row r="195" spans="1:10" ht="27.75" customHeight="1" x14ac:dyDescent="0.2">
      <c r="A195" s="225" t="s">
        <v>555</v>
      </c>
      <c r="B195" s="40"/>
      <c r="C195" s="223">
        <v>0</v>
      </c>
      <c r="D195" s="210">
        <v>0.56999999999999995</v>
      </c>
      <c r="E195" s="211">
        <v>2.3E-2</v>
      </c>
      <c r="F195" s="212">
        <v>3.0000000000000001E-3</v>
      </c>
      <c r="G195" s="216">
        <v>1211.4000000000001</v>
      </c>
      <c r="H195" s="216">
        <v>0.51</v>
      </c>
      <c r="I195" s="219">
        <v>0.8</v>
      </c>
      <c r="J195" s="208">
        <v>1.7999999999999999E-2</v>
      </c>
    </row>
    <row r="196" spans="1:10" ht="27.75" customHeight="1" x14ac:dyDescent="0.2">
      <c r="A196" s="225" t="s">
        <v>463</v>
      </c>
      <c r="B196" s="40"/>
      <c r="C196" s="223" t="s">
        <v>421</v>
      </c>
      <c r="D196" s="213">
        <v>2.8079999999999998</v>
      </c>
      <c r="E196" s="214">
        <v>0.13400000000000001</v>
      </c>
      <c r="F196" s="212">
        <v>9.8000000000000004E-2</v>
      </c>
      <c r="G196" s="217"/>
      <c r="H196" s="217"/>
      <c r="I196" s="218"/>
      <c r="J196" s="209"/>
    </row>
    <row r="197" spans="1:10" ht="27.75" customHeight="1" x14ac:dyDescent="0.2">
      <c r="A197" s="225" t="s">
        <v>464</v>
      </c>
      <c r="B197" s="40"/>
      <c r="C197" s="220">
        <v>0</v>
      </c>
      <c r="D197" s="210">
        <v>-0.96099999999999997</v>
      </c>
      <c r="E197" s="211">
        <v>-4.2000000000000003E-2</v>
      </c>
      <c r="F197" s="212">
        <v>-6.0000000000000001E-3</v>
      </c>
      <c r="G197" s="216">
        <v>0</v>
      </c>
      <c r="H197" s="217"/>
      <c r="I197" s="218"/>
      <c r="J197" s="209"/>
    </row>
    <row r="198" spans="1:10" ht="27.75" customHeight="1" x14ac:dyDescent="0.2">
      <c r="A198" s="225" t="s">
        <v>465</v>
      </c>
      <c r="B198" s="40"/>
      <c r="C198" s="220">
        <v>0</v>
      </c>
      <c r="D198" s="210">
        <v>-0.95</v>
      </c>
      <c r="E198" s="211">
        <v>-4.1000000000000002E-2</v>
      </c>
      <c r="F198" s="212">
        <v>-6.0000000000000001E-3</v>
      </c>
      <c r="G198" s="216">
        <v>0</v>
      </c>
      <c r="H198" s="217"/>
      <c r="I198" s="218"/>
      <c r="J198" s="209"/>
    </row>
    <row r="199" spans="1:10" ht="27.75" customHeight="1" x14ac:dyDescent="0.2">
      <c r="A199" s="225" t="s">
        <v>466</v>
      </c>
      <c r="B199" s="40"/>
      <c r="C199" s="220">
        <v>0</v>
      </c>
      <c r="D199" s="210">
        <v>-0.96099999999999997</v>
      </c>
      <c r="E199" s="211">
        <v>-4.2000000000000003E-2</v>
      </c>
      <c r="F199" s="212">
        <v>-6.0000000000000001E-3</v>
      </c>
      <c r="G199" s="216">
        <v>0</v>
      </c>
      <c r="H199" s="217"/>
      <c r="I199" s="218"/>
      <c r="J199" s="208">
        <v>2.8000000000000001E-2</v>
      </c>
    </row>
    <row r="200" spans="1:10" ht="27.75" customHeight="1" x14ac:dyDescent="0.2">
      <c r="A200" s="225" t="s">
        <v>467</v>
      </c>
      <c r="B200" s="40"/>
      <c r="C200" s="220">
        <v>0</v>
      </c>
      <c r="D200" s="210">
        <v>-0.95</v>
      </c>
      <c r="E200" s="211">
        <v>-4.1000000000000002E-2</v>
      </c>
      <c r="F200" s="212">
        <v>-6.0000000000000001E-3</v>
      </c>
      <c r="G200" s="216">
        <v>0</v>
      </c>
      <c r="H200" s="217"/>
      <c r="I200" s="218"/>
      <c r="J200" s="208">
        <v>2.8000000000000001E-2</v>
      </c>
    </row>
    <row r="201" spans="1:10" ht="27.75" customHeight="1" x14ac:dyDescent="0.2">
      <c r="A201" s="225" t="s">
        <v>468</v>
      </c>
      <c r="B201" s="40"/>
      <c r="C201" s="220">
        <v>0</v>
      </c>
      <c r="D201" s="210">
        <v>-1.044</v>
      </c>
      <c r="E201" s="211">
        <v>-4.2999999999999997E-2</v>
      </c>
      <c r="F201" s="212">
        <v>-6.0000000000000001E-3</v>
      </c>
      <c r="G201" s="216">
        <v>1.75</v>
      </c>
      <c r="H201" s="217"/>
      <c r="I201" s="218"/>
      <c r="J201" s="208">
        <v>3.6999999999999998E-2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H9:J9"/>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5" zoomScale="80" zoomScaleNormal="80" zoomScaleSheetLayoutView="100" workbookViewId="0">
      <selection activeCell="H17" sqref="H17"/>
    </sheetView>
  </sheetViews>
  <sheetFormatPr defaultRowHeight="12.75" x14ac:dyDescent="0.2"/>
  <cols>
    <col min="1" max="2" width="24" customWidth="1"/>
    <col min="3" max="6" width="23.7109375" customWidth="1"/>
    <col min="7" max="7" width="46.42578125" customWidth="1"/>
  </cols>
  <sheetData>
    <row r="1" spans="1:7" customFormat="1" ht="27.75" customHeight="1" x14ac:dyDescent="0.2">
      <c r="A1" s="140" t="s">
        <v>24</v>
      </c>
      <c r="C1" s="139"/>
    </row>
    <row r="2" spans="1:7" customFormat="1" ht="44.25" customHeight="1" x14ac:dyDescent="0.2">
      <c r="A2" s="286" t="s">
        <v>136</v>
      </c>
      <c r="B2" s="287"/>
      <c r="C2" s="287"/>
      <c r="D2" s="287"/>
      <c r="E2" s="287"/>
    </row>
    <row r="3" spans="1:7" ht="47.25" customHeight="1" x14ac:dyDescent="0.2">
      <c r="A3" s="266" t="str">
        <f>Overview!B4&amp; " - Illustrative LLFs for year beginning "&amp;Overview!D4</f>
        <v>Vattenfall Networks Limited - GSP J - Illustrative LLFs for year beginning 1 April 2022</v>
      </c>
      <c r="B3" s="267"/>
      <c r="C3" s="267"/>
      <c r="D3" s="267"/>
      <c r="E3" s="267"/>
      <c r="F3" s="267"/>
      <c r="G3" s="268"/>
    </row>
    <row r="4" spans="1:7" ht="19.5" customHeight="1" x14ac:dyDescent="0.2">
      <c r="A4" s="288" t="s">
        <v>17</v>
      </c>
      <c r="B4" s="288"/>
      <c r="C4" s="20" t="s">
        <v>4</v>
      </c>
      <c r="D4" s="20" t="s">
        <v>5</v>
      </c>
      <c r="E4" s="20" t="s">
        <v>6</v>
      </c>
      <c r="F4" s="20" t="s">
        <v>7</v>
      </c>
      <c r="G4" s="20" t="s">
        <v>671</v>
      </c>
    </row>
    <row r="5" spans="1:7" ht="19.5" customHeight="1" x14ac:dyDescent="0.2">
      <c r="A5" s="288"/>
      <c r="B5" s="288"/>
      <c r="C5" s="20" t="s">
        <v>672</v>
      </c>
      <c r="D5" s="20" t="s">
        <v>673</v>
      </c>
      <c r="E5" s="20" t="s">
        <v>674</v>
      </c>
      <c r="F5" s="20" t="s">
        <v>675</v>
      </c>
      <c r="G5" s="20" t="s">
        <v>676</v>
      </c>
    </row>
    <row r="6" spans="1:7" ht="45" customHeight="1" x14ac:dyDescent="0.2">
      <c r="A6" s="242" t="s">
        <v>677</v>
      </c>
      <c r="B6" s="242"/>
      <c r="C6" s="21" t="s">
        <v>678</v>
      </c>
      <c r="D6" s="183"/>
      <c r="E6" s="79" t="s">
        <v>679</v>
      </c>
      <c r="F6" s="183"/>
      <c r="G6" s="183"/>
    </row>
    <row r="7" spans="1:7" ht="45" customHeight="1" x14ac:dyDescent="0.2">
      <c r="A7" s="242" t="s">
        <v>680</v>
      </c>
      <c r="B7" s="242"/>
      <c r="C7" s="183"/>
      <c r="D7" s="21" t="s">
        <v>681</v>
      </c>
      <c r="E7" s="183"/>
      <c r="F7" s="183"/>
      <c r="G7" s="183"/>
    </row>
    <row r="8" spans="1:7" ht="45" customHeight="1" x14ac:dyDescent="0.2">
      <c r="A8" s="242" t="s">
        <v>682</v>
      </c>
      <c r="B8" s="242"/>
      <c r="C8" s="183"/>
      <c r="D8" s="183"/>
      <c r="E8" s="21" t="s">
        <v>681</v>
      </c>
      <c r="F8" s="183"/>
      <c r="G8" s="183"/>
    </row>
    <row r="9" spans="1:7" ht="25.5" customHeight="1" x14ac:dyDescent="0.2">
      <c r="A9" s="242" t="s">
        <v>683</v>
      </c>
      <c r="B9" s="242"/>
      <c r="C9" s="183"/>
      <c r="D9" s="183"/>
      <c r="E9" s="183"/>
      <c r="F9" s="79" t="s">
        <v>684</v>
      </c>
      <c r="G9" s="79" t="s">
        <v>685</v>
      </c>
    </row>
    <row r="10" spans="1:7" s="12" customFormat="1" ht="24.95" customHeight="1" x14ac:dyDescent="0.2">
      <c r="A10" s="242" t="s">
        <v>18</v>
      </c>
      <c r="B10" s="242"/>
      <c r="C10" s="248" t="s">
        <v>19</v>
      </c>
      <c r="D10" s="249"/>
      <c r="E10" s="249"/>
      <c r="F10" s="249"/>
      <c r="G10" s="250"/>
    </row>
    <row r="11" spans="1:7" x14ac:dyDescent="0.2">
      <c r="B11" s="11"/>
      <c r="C11" s="11"/>
      <c r="D11" s="11"/>
      <c r="E11" s="11"/>
    </row>
    <row r="12" spans="1:7" x14ac:dyDescent="0.2">
      <c r="B12" s="11"/>
      <c r="C12" s="11"/>
      <c r="D12" s="11"/>
      <c r="E12" s="11"/>
    </row>
    <row r="13" spans="1:7" ht="22.5" customHeight="1" x14ac:dyDescent="0.2">
      <c r="A13" s="255" t="s">
        <v>47</v>
      </c>
      <c r="B13" s="285"/>
      <c r="C13" s="285"/>
      <c r="D13" s="285"/>
      <c r="E13" s="285"/>
      <c r="F13" s="285"/>
      <c r="G13" s="256"/>
    </row>
    <row r="14" spans="1:7" ht="22.5" customHeight="1" x14ac:dyDescent="0.2">
      <c r="A14" s="255" t="s">
        <v>3</v>
      </c>
      <c r="B14" s="285"/>
      <c r="C14" s="285"/>
      <c r="D14" s="285"/>
      <c r="E14" s="285"/>
      <c r="F14" s="285"/>
      <c r="G14" s="256"/>
    </row>
    <row r="15" spans="1:7" ht="33" customHeight="1" x14ac:dyDescent="0.2">
      <c r="A15" s="20" t="s">
        <v>48</v>
      </c>
      <c r="B15" s="20" t="s">
        <v>4</v>
      </c>
      <c r="C15" s="20" t="s">
        <v>5</v>
      </c>
      <c r="D15" s="20" t="s">
        <v>6</v>
      </c>
      <c r="E15" s="20" t="s">
        <v>7</v>
      </c>
      <c r="F15" s="20" t="s">
        <v>671</v>
      </c>
      <c r="G15" s="20" t="s">
        <v>8</v>
      </c>
    </row>
    <row r="16" spans="1:7" ht="51.75" customHeight="1" x14ac:dyDescent="0.2">
      <c r="A16" s="1" t="s">
        <v>49</v>
      </c>
      <c r="B16" s="10">
        <v>1.107</v>
      </c>
      <c r="C16" s="10">
        <v>1.08</v>
      </c>
      <c r="D16" s="10">
        <v>1.0940000000000001</v>
      </c>
      <c r="E16" s="10">
        <v>1.071</v>
      </c>
      <c r="F16" s="10">
        <v>1.0840000000000001</v>
      </c>
      <c r="G16" s="233" t="s">
        <v>786</v>
      </c>
    </row>
    <row r="17" spans="1:7" ht="51.75" customHeight="1" x14ac:dyDescent="0.2">
      <c r="A17" s="1" t="s">
        <v>50</v>
      </c>
      <c r="B17" s="10">
        <v>1.0680000000000001</v>
      </c>
      <c r="C17" s="10">
        <v>1.0529999999999999</v>
      </c>
      <c r="D17" s="10">
        <v>1.0609999999999999</v>
      </c>
      <c r="E17" s="10">
        <v>1.05</v>
      </c>
      <c r="F17" s="10">
        <v>1.056</v>
      </c>
      <c r="G17" s="233" t="s">
        <v>787</v>
      </c>
    </row>
    <row r="18" spans="1:7" ht="51.75" customHeight="1" x14ac:dyDescent="0.2">
      <c r="A18" s="1" t="s">
        <v>51</v>
      </c>
      <c r="B18" s="10">
        <v>1.0509999999999999</v>
      </c>
      <c r="C18" s="10">
        <v>1.038</v>
      </c>
      <c r="D18" s="10">
        <v>1.0449999999999999</v>
      </c>
      <c r="E18" s="10">
        <v>1.0329999999999999</v>
      </c>
      <c r="F18" s="10">
        <v>1.04</v>
      </c>
      <c r="G18" s="233" t="s">
        <v>788</v>
      </c>
    </row>
    <row r="19" spans="1:7" ht="22.5" customHeight="1" x14ac:dyDescent="0.2">
      <c r="A19" s="1" t="s">
        <v>52</v>
      </c>
      <c r="B19" s="10"/>
      <c r="C19" s="10"/>
      <c r="D19" s="10"/>
      <c r="E19" s="10"/>
      <c r="F19" s="10"/>
      <c r="G19" s="10"/>
    </row>
    <row r="20" spans="1:7" ht="22.5" customHeight="1" x14ac:dyDescent="0.2">
      <c r="A20" s="1" t="s">
        <v>53</v>
      </c>
      <c r="B20" s="10"/>
      <c r="C20" s="10"/>
      <c r="D20" s="10"/>
      <c r="E20" s="10"/>
      <c r="F20" s="10"/>
      <c r="G20" s="10"/>
    </row>
    <row r="21" spans="1:7" ht="22.5" customHeight="1" x14ac:dyDescent="0.2">
      <c r="A21" s="1" t="s">
        <v>53</v>
      </c>
      <c r="B21" s="10"/>
      <c r="C21" s="10"/>
      <c r="D21" s="10"/>
      <c r="E21" s="10"/>
      <c r="F21" s="10"/>
      <c r="G21" s="10"/>
    </row>
    <row r="22" spans="1:7" ht="22.5" customHeight="1" x14ac:dyDescent="0.2">
      <c r="A22" s="1" t="s">
        <v>54</v>
      </c>
      <c r="B22" s="10"/>
      <c r="C22" s="10"/>
      <c r="D22" s="10"/>
      <c r="E22" s="10"/>
      <c r="F22" s="10"/>
      <c r="G22" s="10"/>
    </row>
    <row r="23" spans="1:7" ht="22.5" customHeight="1" x14ac:dyDescent="0.2">
      <c r="A23" s="1" t="s">
        <v>54</v>
      </c>
      <c r="B23" s="10"/>
      <c r="C23" s="10"/>
      <c r="D23" s="10"/>
      <c r="E23" s="10"/>
      <c r="F23" s="10"/>
      <c r="G23" s="10"/>
    </row>
    <row r="25" spans="1:7" ht="22.5" customHeight="1" x14ac:dyDescent="0.2">
      <c r="A25" s="255" t="s">
        <v>55</v>
      </c>
      <c r="B25" s="285"/>
      <c r="C25" s="285"/>
      <c r="D25" s="285"/>
      <c r="E25" s="285"/>
      <c r="F25" s="285"/>
      <c r="G25" s="256"/>
    </row>
    <row r="26" spans="1:7" ht="22.5" customHeight="1" x14ac:dyDescent="0.2">
      <c r="A26" s="255" t="s">
        <v>15</v>
      </c>
      <c r="B26" s="285"/>
      <c r="C26" s="285"/>
      <c r="D26" s="285"/>
      <c r="E26" s="285"/>
      <c r="F26" s="285"/>
      <c r="G26" s="256"/>
    </row>
    <row r="27" spans="1:7" ht="33" customHeight="1" x14ac:dyDescent="0.2">
      <c r="A27" s="20" t="s">
        <v>9</v>
      </c>
      <c r="B27" s="20" t="s">
        <v>4</v>
      </c>
      <c r="C27" s="20" t="s">
        <v>5</v>
      </c>
      <c r="D27" s="20" t="s">
        <v>6</v>
      </c>
      <c r="E27" s="20" t="s">
        <v>7</v>
      </c>
      <c r="F27" s="20" t="s">
        <v>671</v>
      </c>
      <c r="G27" s="20" t="s">
        <v>8</v>
      </c>
    </row>
    <row r="28" spans="1:7" ht="22.5" customHeight="1" x14ac:dyDescent="0.2">
      <c r="A28" s="1" t="s">
        <v>10</v>
      </c>
      <c r="B28" s="10"/>
      <c r="C28" s="10"/>
      <c r="D28" s="10"/>
      <c r="E28" s="10"/>
      <c r="F28" s="10"/>
      <c r="G28" s="10"/>
    </row>
    <row r="29" spans="1:7" ht="22.5" customHeight="1" x14ac:dyDescent="0.2">
      <c r="A29" s="1" t="s">
        <v>11</v>
      </c>
      <c r="B29" s="10"/>
      <c r="C29" s="10"/>
      <c r="D29" s="10"/>
      <c r="E29" s="10"/>
      <c r="F29" s="10"/>
      <c r="G29" s="10"/>
    </row>
    <row r="30" spans="1:7" ht="22.5" customHeight="1" x14ac:dyDescent="0.2">
      <c r="A30" s="1" t="s">
        <v>12</v>
      </c>
      <c r="B30" s="10"/>
      <c r="C30" s="10"/>
      <c r="D30" s="10"/>
      <c r="E30" s="10"/>
      <c r="F30" s="10"/>
      <c r="G30" s="10"/>
    </row>
    <row r="31" spans="1:7" ht="22.5" customHeight="1" x14ac:dyDescent="0.2">
      <c r="A31" s="1" t="s">
        <v>13</v>
      </c>
      <c r="B31" s="10"/>
      <c r="C31" s="10"/>
      <c r="D31" s="10"/>
      <c r="E31" s="10"/>
      <c r="F31" s="10"/>
      <c r="G31" s="10"/>
    </row>
    <row r="32" spans="1:7" ht="22.5" customHeight="1" x14ac:dyDescent="0.2">
      <c r="A32" s="1" t="s">
        <v>14</v>
      </c>
      <c r="B32" s="10"/>
      <c r="C32" s="10"/>
      <c r="D32" s="10"/>
      <c r="E32" s="10"/>
      <c r="F32" s="10"/>
      <c r="G32" s="10"/>
    </row>
    <row r="34" spans="1:7" ht="22.5" customHeight="1" x14ac:dyDescent="0.2">
      <c r="A34" s="255" t="s">
        <v>55</v>
      </c>
      <c r="B34" s="285"/>
      <c r="C34" s="285"/>
      <c r="D34" s="285"/>
      <c r="E34" s="285"/>
      <c r="F34" s="285"/>
      <c r="G34" s="256"/>
    </row>
    <row r="35" spans="1:7" ht="22.5" customHeight="1" x14ac:dyDescent="0.2">
      <c r="A35" s="255" t="s">
        <v>16</v>
      </c>
      <c r="B35" s="285"/>
      <c r="C35" s="285"/>
      <c r="D35" s="285"/>
      <c r="E35" s="285"/>
      <c r="F35" s="285"/>
      <c r="G35" s="256"/>
    </row>
    <row r="36" spans="1:7" ht="33" customHeight="1" x14ac:dyDescent="0.2">
      <c r="A36" s="20" t="s">
        <v>9</v>
      </c>
      <c r="B36" s="20" t="s">
        <v>4</v>
      </c>
      <c r="C36" s="20" t="s">
        <v>5</v>
      </c>
      <c r="D36" s="20" t="s">
        <v>6</v>
      </c>
      <c r="E36" s="20" t="s">
        <v>7</v>
      </c>
      <c r="F36" s="20" t="s">
        <v>671</v>
      </c>
      <c r="G36" s="20" t="s">
        <v>8</v>
      </c>
    </row>
    <row r="37" spans="1:7" ht="22.5" customHeight="1" x14ac:dyDescent="0.2">
      <c r="A37" s="1" t="s">
        <v>10</v>
      </c>
      <c r="B37" s="10"/>
      <c r="C37" s="10"/>
      <c r="D37" s="10"/>
      <c r="E37" s="10"/>
      <c r="F37" s="10"/>
      <c r="G37" s="10"/>
    </row>
    <row r="38" spans="1:7" ht="22.5" customHeight="1" x14ac:dyDescent="0.2">
      <c r="A38" s="1" t="s">
        <v>11</v>
      </c>
      <c r="B38" s="10"/>
      <c r="C38" s="10"/>
      <c r="D38" s="10"/>
      <c r="E38" s="10"/>
      <c r="F38" s="10"/>
      <c r="G38" s="10"/>
    </row>
    <row r="39" spans="1:7" ht="22.5" customHeight="1" x14ac:dyDescent="0.2">
      <c r="A39" s="1" t="s">
        <v>12</v>
      </c>
      <c r="B39" s="10"/>
      <c r="C39" s="10"/>
      <c r="D39" s="10"/>
      <c r="E39" s="10"/>
      <c r="F39" s="10"/>
      <c r="G39" s="10"/>
    </row>
    <row r="40" spans="1:7" ht="22.5" customHeight="1" x14ac:dyDescent="0.2">
      <c r="A40" s="1" t="s">
        <v>13</v>
      </c>
      <c r="B40" s="10"/>
      <c r="C40" s="10"/>
      <c r="D40" s="10"/>
      <c r="E40" s="10"/>
      <c r="F40" s="10"/>
      <c r="G40" s="10"/>
    </row>
    <row r="41" spans="1:7" ht="22.5" customHeight="1" x14ac:dyDescent="0.2">
      <c r="A41" s="1" t="s">
        <v>14</v>
      </c>
      <c r="B41" s="10"/>
      <c r="C41" s="10"/>
      <c r="D41" s="10"/>
      <c r="E41" s="10"/>
      <c r="F41" s="10"/>
      <c r="G41"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E2"/>
    <mergeCell ref="A4:B5"/>
    <mergeCell ref="A6:B6"/>
    <mergeCell ref="A7:B7"/>
    <mergeCell ref="A8:B8"/>
    <mergeCell ref="A26:G26"/>
    <mergeCell ref="A34:G34"/>
    <mergeCell ref="A35:G35"/>
    <mergeCell ref="C10:G10"/>
    <mergeCell ref="A3:G3"/>
    <mergeCell ref="A13:G13"/>
    <mergeCell ref="A14:G14"/>
    <mergeCell ref="A25:G25"/>
    <mergeCell ref="A9:B9"/>
    <mergeCell ref="A10:B10"/>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A10" sqref="A10"/>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3" t="s">
        <v>24</v>
      </c>
      <c r="B1" s="13"/>
      <c r="C1" s="13"/>
      <c r="D1" s="13"/>
      <c r="G1" s="22"/>
      <c r="H1" s="289" t="s">
        <v>138</v>
      </c>
      <c r="I1" s="290"/>
    </row>
    <row r="2" spans="1:16" ht="27.75" customHeight="1" x14ac:dyDescent="0.2">
      <c r="A2" s="266" t="s">
        <v>137</v>
      </c>
      <c r="B2" s="267"/>
      <c r="C2" s="267"/>
      <c r="D2" s="267"/>
      <c r="E2" s="267"/>
      <c r="F2" s="267"/>
      <c r="G2" s="267"/>
      <c r="H2" s="267"/>
      <c r="I2" s="267"/>
      <c r="J2" s="267"/>
      <c r="K2" s="267"/>
      <c r="L2" s="267"/>
      <c r="M2" s="267"/>
      <c r="N2" s="267"/>
      <c r="O2" s="267"/>
      <c r="P2" s="268"/>
    </row>
    <row r="3" spans="1:16" ht="17.25" customHeight="1" x14ac:dyDescent="0.2">
      <c r="A3" s="13"/>
      <c r="B3" s="13"/>
      <c r="C3" s="13"/>
      <c r="D3" s="13"/>
      <c r="G3" s="22"/>
    </row>
    <row r="4" spans="1:16" s="9" customFormat="1" ht="25.5" customHeight="1" x14ac:dyDescent="0.2">
      <c r="A4" s="266" t="str">
        <f>Overview!B4&amp; " - Effective from "&amp;Overview!D4&amp;" - "&amp;Overview!E4&amp;" new designated EHV charges"</f>
        <v>Vattenfall Networks Limited - GSP J - Effective from 1 April 2022 - Final new designated EHV charges</v>
      </c>
      <c r="B4" s="267"/>
      <c r="C4" s="267"/>
      <c r="D4" s="267"/>
      <c r="E4" s="267"/>
      <c r="F4" s="267"/>
      <c r="G4" s="267"/>
      <c r="H4" s="267"/>
      <c r="I4" s="267"/>
      <c r="J4" s="267"/>
      <c r="K4" s="267"/>
      <c r="L4" s="267"/>
      <c r="M4" s="267"/>
      <c r="N4" s="267"/>
      <c r="O4" s="267"/>
      <c r="P4" s="268"/>
    </row>
    <row r="5" spans="1:16" ht="69.75" customHeight="1" x14ac:dyDescent="0.2">
      <c r="A5" s="26" t="s">
        <v>141</v>
      </c>
      <c r="B5" s="26" t="s">
        <v>57</v>
      </c>
      <c r="C5" s="26" t="s">
        <v>40</v>
      </c>
      <c r="D5" s="26" t="s">
        <v>41</v>
      </c>
      <c r="E5" s="26" t="s">
        <v>58</v>
      </c>
      <c r="F5" s="26" t="s">
        <v>40</v>
      </c>
      <c r="G5" s="26" t="s">
        <v>42</v>
      </c>
      <c r="H5" s="71" t="s">
        <v>35</v>
      </c>
      <c r="I5" s="71" t="str">
        <f>'Annex 2 EHV charges'!H9</f>
        <v>Import
Super Red
unit charge
(p/kWh)</v>
      </c>
      <c r="J5" s="71" t="str">
        <f>'Annex 2 EHV charges'!I9</f>
        <v>Import
fixed charge
(p/day)</v>
      </c>
      <c r="K5" s="71" t="str">
        <f>'Annex 2 EHV charges'!J9</f>
        <v>Import
capacity charge
(p/kVA/day)</v>
      </c>
      <c r="L5" s="71" t="str">
        <f>'Annex 2 EHV charges'!K9</f>
        <v>Import
exceeded capacity charge
(p/kVA/day)</v>
      </c>
      <c r="M5" s="71" t="str">
        <f>'Annex 2 EHV charges'!L9</f>
        <v>Export
Super Red
unit charge
(p/kWh)</v>
      </c>
      <c r="N5" s="71" t="str">
        <f>'Annex 2 EHV charges'!M9</f>
        <v>Export
fixed charge
(p/day)</v>
      </c>
      <c r="O5" s="71" t="str">
        <f>'Annex 2 EHV charges'!N9</f>
        <v>Export
capacity charge
(p/kVA/day)</v>
      </c>
      <c r="P5" s="71" t="str">
        <f>'Annex 2 EHV charges'!O9</f>
        <v>Export
exceeded capacity charge
(p/kVA/day)</v>
      </c>
    </row>
    <row r="6" spans="1:16" ht="22.5" customHeight="1" x14ac:dyDescent="0.2">
      <c r="A6" s="42"/>
      <c r="B6" s="42"/>
      <c r="C6" s="42"/>
      <c r="D6" s="42"/>
      <c r="E6" s="43"/>
      <c r="F6" s="43"/>
      <c r="G6" s="43"/>
      <c r="H6" s="44"/>
      <c r="I6" s="28"/>
      <c r="J6" s="29"/>
      <c r="K6" s="29"/>
      <c r="L6" s="29"/>
      <c r="M6" s="37"/>
      <c r="N6" s="38"/>
      <c r="O6" s="38"/>
      <c r="P6" s="38"/>
    </row>
    <row r="7" spans="1:16" ht="22.5" customHeight="1" x14ac:dyDescent="0.2">
      <c r="A7" s="42"/>
      <c r="B7" s="42"/>
      <c r="C7" s="42"/>
      <c r="D7" s="42"/>
      <c r="E7" s="43"/>
      <c r="F7" s="43"/>
      <c r="G7" s="43"/>
      <c r="H7" s="44"/>
      <c r="I7" s="28"/>
      <c r="J7" s="29"/>
      <c r="K7" s="29"/>
      <c r="L7" s="29"/>
      <c r="M7" s="37"/>
      <c r="N7" s="38"/>
      <c r="O7" s="38"/>
      <c r="P7" s="38"/>
    </row>
    <row r="8" spans="1:16" ht="22.5" customHeight="1" x14ac:dyDescent="0.2">
      <c r="A8" s="42"/>
      <c r="B8" s="42"/>
      <c r="C8" s="42"/>
      <c r="D8" s="42"/>
      <c r="E8" s="43"/>
      <c r="F8" s="43"/>
      <c r="G8" s="43"/>
      <c r="H8" s="44"/>
      <c r="I8" s="28"/>
      <c r="J8" s="29"/>
      <c r="K8" s="29"/>
      <c r="L8" s="29"/>
      <c r="M8" s="37"/>
      <c r="N8" s="38"/>
      <c r="O8" s="38"/>
      <c r="P8" s="38"/>
    </row>
    <row r="9" spans="1:16" ht="22.5" customHeight="1" x14ac:dyDescent="0.2">
      <c r="A9" s="42"/>
      <c r="B9" s="42"/>
      <c r="C9" s="42"/>
      <c r="D9" s="42"/>
      <c r="E9" s="43"/>
      <c r="F9" s="43"/>
      <c r="G9" s="43"/>
      <c r="H9" s="44"/>
      <c r="I9" s="28"/>
      <c r="J9" s="29"/>
      <c r="K9" s="29"/>
      <c r="L9" s="29"/>
      <c r="M9" s="37"/>
      <c r="N9" s="38"/>
      <c r="O9" s="38"/>
      <c r="P9" s="38"/>
    </row>
    <row r="10" spans="1:16" ht="22.5" customHeight="1" x14ac:dyDescent="0.2">
      <c r="A10" s="42"/>
      <c r="B10" s="42"/>
      <c r="C10" s="42"/>
      <c r="D10" s="42"/>
      <c r="E10" s="43"/>
      <c r="F10" s="43"/>
      <c r="G10" s="43"/>
      <c r="H10" s="44"/>
      <c r="I10" s="28"/>
      <c r="J10" s="29"/>
      <c r="K10" s="29"/>
      <c r="L10" s="29"/>
      <c r="M10" s="37"/>
      <c r="N10" s="38"/>
      <c r="O10" s="38"/>
      <c r="P10" s="38"/>
    </row>
    <row r="11" spans="1:16" ht="22.5" customHeight="1" x14ac:dyDescent="0.2">
      <c r="A11" s="42"/>
      <c r="B11" s="42"/>
      <c r="C11" s="42"/>
      <c r="D11" s="42"/>
      <c r="E11" s="43"/>
      <c r="F11" s="43"/>
      <c r="G11" s="43"/>
      <c r="H11" s="44"/>
      <c r="I11" s="28"/>
      <c r="J11" s="29"/>
      <c r="K11" s="29"/>
      <c r="L11" s="29"/>
      <c r="M11" s="37"/>
      <c r="N11" s="38"/>
      <c r="O11" s="38"/>
      <c r="P11" s="38"/>
    </row>
    <row r="12" spans="1:16" ht="22.5" customHeight="1" x14ac:dyDescent="0.2">
      <c r="A12" s="42"/>
      <c r="B12" s="42"/>
      <c r="C12" s="42"/>
      <c r="D12" s="42"/>
      <c r="E12" s="43"/>
      <c r="F12" s="43"/>
      <c r="G12" s="43"/>
      <c r="H12" s="44"/>
      <c r="I12" s="28"/>
      <c r="J12" s="29"/>
      <c r="K12" s="29"/>
      <c r="L12" s="29"/>
      <c r="M12" s="37"/>
      <c r="N12" s="38"/>
      <c r="O12" s="38"/>
      <c r="P12" s="38"/>
    </row>
    <row r="13" spans="1:16" ht="22.5" customHeight="1" x14ac:dyDescent="0.2">
      <c r="A13" s="42"/>
      <c r="B13" s="42"/>
      <c r="C13" s="42"/>
      <c r="D13" s="42"/>
      <c r="E13" s="43"/>
      <c r="F13" s="43"/>
      <c r="G13" s="43"/>
      <c r="H13" s="44"/>
      <c r="I13" s="28"/>
      <c r="J13" s="29"/>
      <c r="K13" s="29"/>
      <c r="L13" s="29"/>
      <c r="M13" s="37"/>
      <c r="N13" s="38"/>
      <c r="O13" s="38"/>
      <c r="P13" s="38"/>
    </row>
    <row r="14" spans="1:16" ht="22.5" customHeight="1" x14ac:dyDescent="0.2">
      <c r="A14" s="42"/>
      <c r="B14" s="42"/>
      <c r="C14" s="42"/>
      <c r="D14" s="42"/>
      <c r="E14" s="43"/>
      <c r="F14" s="43"/>
      <c r="G14" s="43"/>
      <c r="H14" s="44"/>
      <c r="I14" s="28"/>
      <c r="J14" s="29"/>
      <c r="K14" s="29"/>
      <c r="L14" s="29"/>
      <c r="M14" s="37"/>
      <c r="N14" s="38"/>
      <c r="O14" s="38"/>
      <c r="P14" s="38"/>
    </row>
    <row r="15" spans="1:16" ht="22.5" customHeight="1" x14ac:dyDescent="0.2">
      <c r="A15" s="42"/>
      <c r="B15" s="42"/>
      <c r="C15" s="42"/>
      <c r="D15" s="42"/>
      <c r="E15" s="43"/>
      <c r="F15" s="43"/>
      <c r="G15" s="43"/>
      <c r="H15" s="44"/>
      <c r="I15" s="28"/>
      <c r="J15" s="29"/>
      <c r="K15" s="29"/>
      <c r="L15" s="29"/>
      <c r="M15" s="37"/>
      <c r="N15" s="38"/>
      <c r="O15" s="38"/>
      <c r="P15" s="38"/>
    </row>
    <row r="17" spans="1:16" ht="27.75" customHeight="1" x14ac:dyDescent="0.2">
      <c r="A17" s="266" t="str">
        <f>Overview!B4&amp; " - Effective from "&amp;Overview!D4&amp;" - "&amp;Overview!E4&amp;" new designated EHV line loss factors"</f>
        <v>Vattenfall Networks Limited - GSP J - Effective from 1 April 2022 - Final new designated EHV line loss factors</v>
      </c>
      <c r="B17" s="267"/>
      <c r="C17" s="267"/>
      <c r="D17" s="267"/>
      <c r="E17" s="267"/>
      <c r="F17" s="267"/>
      <c r="G17" s="267"/>
      <c r="H17" s="267"/>
      <c r="I17" s="267"/>
      <c r="J17" s="267"/>
      <c r="K17" s="267"/>
      <c r="L17" s="267"/>
      <c r="M17" s="267"/>
      <c r="N17" s="267"/>
      <c r="O17" s="267"/>
      <c r="P17" s="268"/>
    </row>
    <row r="18" spans="1:16" ht="62.25" customHeight="1" x14ac:dyDescent="0.2">
      <c r="A18" s="26" t="s">
        <v>141</v>
      </c>
      <c r="B18" s="26" t="s">
        <v>57</v>
      </c>
      <c r="C18" s="26" t="s">
        <v>40</v>
      </c>
      <c r="D18" s="26" t="s">
        <v>41</v>
      </c>
      <c r="E18" s="26" t="s">
        <v>58</v>
      </c>
      <c r="F18" s="26" t="s">
        <v>40</v>
      </c>
      <c r="G18" s="26" t="s">
        <v>42</v>
      </c>
      <c r="H18" s="71" t="s">
        <v>35</v>
      </c>
      <c r="I18" s="32" t="s">
        <v>113</v>
      </c>
      <c r="J18" s="32" t="s">
        <v>112</v>
      </c>
      <c r="K18" s="32" t="s">
        <v>114</v>
      </c>
      <c r="L18" s="32" t="s">
        <v>115</v>
      </c>
      <c r="M18" s="34" t="s">
        <v>116</v>
      </c>
      <c r="N18" s="34" t="s">
        <v>117</v>
      </c>
      <c r="O18" s="34" t="s">
        <v>118</v>
      </c>
      <c r="P18" s="34" t="s">
        <v>119</v>
      </c>
    </row>
    <row r="19" spans="1:16" ht="22.5" customHeight="1" x14ac:dyDescent="0.2">
      <c r="A19" s="42"/>
      <c r="B19" s="42"/>
      <c r="C19" s="42"/>
      <c r="D19" s="42"/>
      <c r="E19" s="43"/>
      <c r="F19" s="35"/>
      <c r="G19" s="35"/>
      <c r="H19" s="36"/>
      <c r="I19" s="39"/>
      <c r="J19" s="39"/>
      <c r="K19" s="30"/>
      <c r="L19" s="31"/>
      <c r="M19" s="33"/>
      <c r="N19" s="33"/>
      <c r="O19" s="33"/>
      <c r="P19" s="33"/>
    </row>
    <row r="20" spans="1:16" ht="22.5" customHeight="1" x14ac:dyDescent="0.2">
      <c r="A20" s="42"/>
      <c r="B20" s="42"/>
      <c r="C20" s="42"/>
      <c r="D20" s="42"/>
      <c r="E20" s="43"/>
      <c r="F20" s="35"/>
      <c r="G20" s="35"/>
      <c r="H20" s="36"/>
      <c r="I20" s="39"/>
      <c r="J20" s="39"/>
      <c r="K20" s="30"/>
      <c r="L20" s="31"/>
      <c r="M20" s="33"/>
      <c r="N20" s="33"/>
      <c r="O20" s="33"/>
      <c r="P20" s="33"/>
    </row>
    <row r="21" spans="1:16" ht="22.5" customHeight="1" x14ac:dyDescent="0.2">
      <c r="A21" s="42"/>
      <c r="B21" s="42"/>
      <c r="C21" s="42"/>
      <c r="D21" s="42"/>
      <c r="E21" s="43"/>
      <c r="F21" s="35"/>
      <c r="G21" s="35"/>
      <c r="H21" s="36"/>
      <c r="I21" s="39"/>
      <c r="J21" s="39"/>
      <c r="K21" s="30"/>
      <c r="L21" s="31"/>
      <c r="M21" s="33"/>
      <c r="N21" s="33"/>
      <c r="O21" s="33"/>
      <c r="P21" s="33"/>
    </row>
    <row r="22" spans="1:16" ht="22.5" customHeight="1" x14ac:dyDescent="0.2">
      <c r="A22" s="42"/>
      <c r="B22" s="42"/>
      <c r="C22" s="42"/>
      <c r="D22" s="42"/>
      <c r="E22" s="43"/>
      <c r="F22" s="35"/>
      <c r="G22" s="35"/>
      <c r="H22" s="36"/>
      <c r="I22" s="39"/>
      <c r="J22" s="39"/>
      <c r="K22" s="30"/>
      <c r="L22" s="31"/>
      <c r="M22" s="33"/>
      <c r="N22" s="33"/>
      <c r="O22" s="33"/>
      <c r="P22" s="33"/>
    </row>
    <row r="23" spans="1:16" ht="22.5" customHeight="1" x14ac:dyDescent="0.2">
      <c r="A23" s="42"/>
      <c r="B23" s="42"/>
      <c r="C23" s="42"/>
      <c r="D23" s="42"/>
      <c r="E23" s="43"/>
      <c r="F23" s="35"/>
      <c r="G23" s="35"/>
      <c r="H23" s="36"/>
      <c r="I23" s="39"/>
      <c r="J23" s="39"/>
      <c r="K23" s="30"/>
      <c r="L23" s="31"/>
      <c r="M23" s="33"/>
      <c r="N23" s="33"/>
      <c r="O23" s="33"/>
      <c r="P23" s="33"/>
    </row>
    <row r="24" spans="1:16" ht="22.5" customHeight="1" x14ac:dyDescent="0.2">
      <c r="A24" s="42"/>
      <c r="B24" s="42"/>
      <c r="C24" s="42"/>
      <c r="D24" s="42"/>
      <c r="E24" s="43"/>
      <c r="F24" s="35"/>
      <c r="G24" s="35"/>
      <c r="H24" s="36"/>
      <c r="I24" s="39"/>
      <c r="J24" s="39"/>
      <c r="K24" s="30"/>
      <c r="L24" s="31"/>
      <c r="M24" s="33"/>
      <c r="N24" s="33"/>
      <c r="O24" s="33"/>
      <c r="P24" s="33"/>
    </row>
    <row r="25" spans="1:16" ht="22.5" customHeight="1" x14ac:dyDescent="0.2">
      <c r="A25" s="42"/>
      <c r="B25" s="42"/>
      <c r="C25" s="42"/>
      <c r="D25" s="42"/>
      <c r="E25" s="43"/>
      <c r="F25" s="35"/>
      <c r="G25" s="35"/>
      <c r="H25" s="36"/>
      <c r="I25" s="39"/>
      <c r="J25" s="39"/>
      <c r="K25" s="30"/>
      <c r="L25" s="31"/>
      <c r="M25" s="33"/>
      <c r="N25" s="33"/>
      <c r="O25" s="33"/>
      <c r="P25" s="33"/>
    </row>
    <row r="26" spans="1:16" ht="22.5" customHeight="1" x14ac:dyDescent="0.2">
      <c r="A26" s="42"/>
      <c r="B26" s="42"/>
      <c r="C26" s="42"/>
      <c r="D26" s="42"/>
      <c r="E26" s="43"/>
      <c r="F26" s="35"/>
      <c r="G26" s="35"/>
      <c r="H26" s="36"/>
      <c r="I26" s="39"/>
      <c r="J26" s="39"/>
      <c r="K26" s="30"/>
      <c r="L26" s="31"/>
      <c r="M26" s="33"/>
      <c r="N26" s="33"/>
      <c r="O26" s="33"/>
      <c r="P26" s="33"/>
    </row>
    <row r="27" spans="1:16" ht="22.5" customHeight="1" x14ac:dyDescent="0.2">
      <c r="A27" s="42"/>
      <c r="B27" s="42"/>
      <c r="C27" s="42"/>
      <c r="D27" s="42"/>
      <c r="E27" s="43"/>
      <c r="F27" s="35"/>
      <c r="G27" s="35"/>
      <c r="H27" s="36"/>
      <c r="I27" s="39"/>
      <c r="J27" s="39"/>
      <c r="K27" s="30"/>
      <c r="L27" s="31"/>
      <c r="M27" s="33"/>
      <c r="N27" s="33"/>
      <c r="O27" s="33"/>
      <c r="P27" s="33"/>
    </row>
    <row r="28" spans="1:16" ht="22.5" customHeight="1" x14ac:dyDescent="0.2">
      <c r="A28" s="42"/>
      <c r="B28" s="42"/>
      <c r="C28" s="42"/>
      <c r="D28" s="42"/>
      <c r="E28" s="43"/>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FTMJ3MWSSXTF-1697588852-7349</_dlc_DocId>
    <_dlc_DocIdUrl xmlns="2a1259a8-9be4-4f50-8927-e6dd8ca9402d">
      <Url>https://vattenfall.sharepoint.com/sites/DNUVNLChargingandRegulation/_layouts/15/DocIdRedir.aspx?ID=FTMJ3MWSSXTF-1697588852-7349</Url>
      <Description>FTMJ3MWSSXTF-1697588852-7349</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94023C-F4EC-407B-82BF-B759242C06B6}">
  <ds:schemaRefs>
    <ds:schemaRef ds:uri="http://schemas.microsoft.com/sharepoint/events"/>
  </ds:schemaRefs>
</ds:datastoreItem>
</file>

<file path=customXml/itemProps2.xml><?xml version="1.0" encoding="utf-8"?>
<ds:datastoreItem xmlns:ds="http://schemas.openxmlformats.org/officeDocument/2006/customXml" ds:itemID="{27F70D14-61B7-491F-9945-8FF401F92E95}">
  <ds:schemaRefs>
    <ds:schemaRef ds:uri="http://schemas.microsoft.com/sharepoint/v3/contenttype/forms"/>
  </ds:schemaRefs>
</ds:datastoreItem>
</file>

<file path=customXml/itemProps3.xml><?xml version="1.0" encoding="utf-8"?>
<ds:datastoreItem xmlns:ds="http://schemas.openxmlformats.org/officeDocument/2006/customXml" ds:itemID="{2233B33A-FD25-4C4B-B961-231ECCFD0A37}">
  <ds:schemaRefs>
    <ds:schemaRef ds:uri="http://schemas.microsoft.com/office/infopath/2007/PartnerControls"/>
    <ds:schemaRef ds:uri="94af55c4-dc31-4416-a1d1-57b398e80a0e"/>
    <ds:schemaRef ds:uri="http://purl.org/dc/elements/1.1/"/>
    <ds:schemaRef ds:uri="http://schemas.microsoft.com/office/2006/metadata/properties"/>
    <ds:schemaRef ds:uri="2a1259a8-9be4-4f50-8927-e6dd8ca9402d"/>
    <ds:schemaRef ds:uri="http://purl.org/dc/terms/"/>
    <ds:schemaRef ds:uri="http://schemas.openxmlformats.org/package/2006/metadata/core-properties"/>
    <ds:schemaRef ds:uri="http://schemas.microsoft.com/office/2006/documentManagement/types"/>
    <ds:schemaRef ds:uri="e4f802a2-7df3-4f29-91a4-87f241ace78f"/>
    <ds:schemaRef ds:uri="http://www.w3.org/XML/1998/namespace"/>
    <ds:schemaRef ds:uri="http://purl.org/dc/dcmitype/"/>
    <ds:schemaRef ds:uri="c10e1512-9304-4135-bd5b-dbbcaa2ad6c9"/>
  </ds:schemaRefs>
</ds:datastoreItem>
</file>

<file path=customXml/itemProps4.xml><?xml version="1.0" encoding="utf-8"?>
<ds:datastoreItem xmlns:ds="http://schemas.openxmlformats.org/officeDocument/2006/customXml" ds:itemID="{ED2EAC5C-B49F-44B9-9CA9-3679BF327B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2020-12-18T12:26:26.0000000Z</lastPrinted>
  <dcterms:created xsi:type="dcterms:W3CDTF">2009-11-12T11:38:00.0000000Z</dcterms:created>
  <dcterms:modified xsi:type="dcterms:W3CDTF">2022-02-17T15:00:14.0000000Z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c18d691c-1741-4399-9550-4a41f8517262</vt:lpwstr>
  </property>
  <property fmtid="{D5CDD505-2E9C-101B-9397-08002B2CF9AE}" pid="8" name="MSIP_Label_6431d30e-c018-4f72-ad4c-e56e9d03b1f0_Enabled">
    <vt:lpwstr>true</vt:lpwstr>
  </property>
  <property fmtid="{D5CDD505-2E9C-101B-9397-08002B2CF9AE}" pid="9" name="MSIP_Label_6431d30e-c018-4f72-ad4c-e56e9d03b1f0_SetDate">
    <vt:lpwstr>2021-01-11T15:18:04Z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644bfc33-296d-4477-a069-908762752907</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