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https://vattenfall.sharepoint.com/sites/DNUVNLChargingandRegulation/Shared Documents/02 Charging/02 Charging Statements (LC14)/2021_2022/version 3 (with TCR LLFCs)_Oct 21/"/>
    </mc:Choice>
  </mc:AlternateContent>
  <xr:revisionPtr revIDLastSave="11" documentId="13_ncr:1_{C9D86E73-19AA-4595-AAD8-A5B97E925F87}" xr6:coauthVersionLast="46" xr6:coauthVersionMax="46" xr10:uidLastSave="{2D88603D-4BEF-4ECB-ACEC-9FCCF89C900E}"/>
  <bookViews>
    <workbookView xWindow="4260" yWindow="-12870" windowWidth="20910" windowHeight="11835" tabRatio="826" firstSheet="4" activeTab="7"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Charge Calculator" sheetId="15" r:id="rId13"/>
  </sheets>
  <definedNames>
    <definedName name="_xlnm._FilterDatabase" localSheetId="2" hidden="1">'Annex 2 EHV charges'!$A$9:$O$10</definedName>
    <definedName name="_xlnm._FilterDatabase" localSheetId="10" hidden="1">'Nodal prices'!$A$3:$D$4</definedName>
    <definedName name="_xlnm._FilterDatabase" localSheetId="11" hidden="1">'SSC unit rate lookup'!$A$28:$D$764</definedName>
    <definedName name="OLE_LINK1" localSheetId="5">'Annex 3 Preserved charges'!#REF!</definedName>
    <definedName name="_xlnm.Print_Area" localSheetId="1">'Annex 1 LV, HV and UMS charges'!$A$2:$K$27</definedName>
    <definedName name="_xlnm.Print_Area" localSheetId="2">'Annex 2 EHV charges'!$A$2:$O$10</definedName>
    <definedName name="_xlnm.Print_Area" localSheetId="3">'Annex 2a Import'!$A$2:$H$5</definedName>
    <definedName name="_xlnm.Print_Area" localSheetId="4">'Annex 2b Export'!$A$2:$H$5</definedName>
    <definedName name="_xlnm.Print_Area" localSheetId="5">'Annex 3 Preserved charges'!$A$2:$J$16</definedName>
    <definedName name="_xlnm.Print_Area" localSheetId="6">'Annex 4 LDNO charges'!$A$2:$J$97</definedName>
    <definedName name="_xlnm.Print_Area" localSheetId="7">'Annex 5 LLFs'!$A$2:$G$40</definedName>
    <definedName name="_xlnm.Print_Area" localSheetId="8">'Annex 6 New or Amended EHV'!$A$2:$P$29</definedName>
    <definedName name="_xlnm.Print_Area" localSheetId="9">'Annex 7 Pass-Through Costs'!$A$2:$F$45</definedName>
    <definedName name="_xlnm.Print_Area" localSheetId="10">'Nodal prices'!$A$2:$D$4</definedName>
    <definedName name="_xlnm.Print_Titles" localSheetId="1">'Annex 1 LV, HV and UMS charges'!$2:$11</definedName>
    <definedName name="_xlnm.Print_Titles" localSheetId="2">'Annex 2 EHV charges'!$9:$9</definedName>
    <definedName name="_xlnm.Print_Titles" localSheetId="3">'Annex 2a Import'!$2:$4</definedName>
    <definedName name="_xlnm.Print_Titles" localSheetId="4">'Annex 2b Export'!$2:$4</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charges'!$A$2:$I$10</definedName>
    <definedName name="Z_5032A364_B81A_48DA_88DA_AB3B86B47EE9_.wvu.PrintArea" localSheetId="9" hidden="1">'Annex 7 Pass-Through Costs'!$A$2:$D$5</definedName>
    <definedName name="Z_5032A364_B81A_48DA_88DA_AB3B86B47EE9_.wvu.PrintTitles" localSheetId="2" hidden="1">'Annex 2 EHV charges'!$2:$9</definedName>
    <definedName name="Z_5032A364_B81A_48DA_88DA_AB3B86B47EE9_.wvu.PrintTitles" localSheetId="9" hidden="1">'Annex 7 Pass-Through Costs'!$2:$4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4" l="1"/>
  <c r="B6" i="4"/>
  <c r="C6" i="24" l="1"/>
  <c r="C7" i="24"/>
  <c r="C8" i="24"/>
  <c r="C9" i="24"/>
  <c r="C10" i="24"/>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A2" i="24" l="1"/>
  <c r="B6" i="24" l="1"/>
  <c r="B7" i="24" l="1"/>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5" i="24"/>
  <c r="C5" i="24" l="1"/>
  <c r="I9" i="15" l="1"/>
  <c r="H9" i="15"/>
  <c r="G9" i="15"/>
  <c r="F9" i="15"/>
  <c r="E9" i="15"/>
  <c r="D9" i="15"/>
  <c r="C9" i="15"/>
  <c r="E12" i="15" l="1"/>
  <c r="D12" i="15"/>
  <c r="C12" i="15"/>
  <c r="B13" i="1" l="1"/>
  <c r="I14" i="15" l="1"/>
  <c r="H14" i="15"/>
  <c r="B2" i="15" l="1"/>
  <c r="A2" i="7"/>
  <c r="A17" i="8"/>
  <c r="A4" i="8"/>
  <c r="A3" i="6"/>
  <c r="A2" i="5"/>
  <c r="A2" i="4" l="1"/>
  <c r="A2" i="14"/>
  <c r="A2" i="13"/>
  <c r="A2" i="12" l="1"/>
  <c r="A2" i="2" l="1"/>
  <c r="G10" i="15" s="1"/>
  <c r="I10" i="15" l="1"/>
  <c r="H10" i="15"/>
  <c r="B11" i="1"/>
  <c r="B9" i="1"/>
  <c r="H17" i="15" l="1"/>
  <c r="R9" i="15"/>
  <c r="S9" i="15"/>
  <c r="T9" i="15"/>
  <c r="Q9" i="15"/>
  <c r="N9" i="15"/>
  <c r="O9" i="15"/>
  <c r="P9" i="15"/>
  <c r="M9" i="15"/>
  <c r="P5" i="8" l="1"/>
  <c r="J5" i="8"/>
  <c r="K5" i="8"/>
  <c r="L5" i="8"/>
  <c r="M5" i="8"/>
  <c r="N5" i="8"/>
  <c r="O5" i="8"/>
  <c r="I5" i="8"/>
  <c r="F4" i="14"/>
  <c r="G4" i="14"/>
  <c r="H4" i="14"/>
  <c r="E4" i="14"/>
  <c r="F4" i="13"/>
  <c r="G4" i="13"/>
  <c r="H4" i="13"/>
  <c r="E4" i="13"/>
  <c r="N10" i="15" l="1"/>
  <c r="C14" i="15" l="1"/>
  <c r="G5" i="14"/>
  <c r="F5" i="14" l="1"/>
  <c r="E5" i="14"/>
  <c r="H5" i="14"/>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G5" i="13" l="1"/>
  <c r="F5" i="13"/>
  <c r="E5" i="13"/>
  <c r="H5" i="13"/>
  <c r="N21" i="15"/>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<sst xmlns="http://schemas.openxmlformats.org/spreadsheetml/2006/main" count="2229" uniqueCount="602">
  <si>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</si>
  <si>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</si>
  <si>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</si>
  <si>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</si>
  <si>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</si>
  <si>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</si>
  <si>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</si>
  <si>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</si>
  <si>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</si>
  <si>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</si>
  <si>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</si>
  <si>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</si>
  <si>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</si>
  <si>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Notes</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</si>
  <si>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</si>
  <si>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</si>
  <si>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</si>
  <si>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</si>
  <si>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</si>
  <si>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</si>
  <si>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</si>
  <si>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</si>
  <si>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</si>
  <si>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</si>
  <si>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</si>
  <si>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</si>
  <si>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</si>
  <si>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</si>
  <si>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</si>
  <si>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</si>
  <si>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</si>
  <si>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Nodal prices</t>
  </si>
  <si>
    <t>Reactive power charge
p/kVArh</t>
  </si>
  <si>
    <t>Local charge 1
£/kVA</t>
  </si>
  <si>
    <t>Remote charge 1
£/kVA</t>
  </si>
  <si>
    <t>LLFC</t>
  </si>
  <si>
    <t>Import MPANs/MSIDs</t>
  </si>
  <si>
    <t>Export MPANs/MSIDs</t>
  </si>
  <si>
    <t>Annex 2 EHV charges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</si>
  <si>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</si>
  <si>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</si>
  <si>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</si>
  <si>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</si>
  <si>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</si>
  <si>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Low-voltage network</t>
  </si>
  <si>
    <t>Low-voltage substation</t>
  </si>
  <si>
    <t>High-voltage network</t>
  </si>
  <si>
    <t>High-voltage substation</t>
  </si>
  <si>
    <t>33kV generic</t>
  </si>
  <si>
    <t>132kV generic</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</si>
  <si>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</si>
  <si>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</si>
  <si>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</si>
  <si>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</si>
  <si>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</si>
  <si>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</si>
  <si>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</si>
  <si>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</si>
  <si>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</si>
  <si>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</si>
  <si>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</si>
  <si>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</si>
  <si>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</si>
  <si>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</si>
  <si>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</si>
  <si>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</si>
  <si>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 xml:space="preserve">Please use this spreadsheet with reference to the LC14 use of system charging statement. </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</si>
  <si>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</si>
  <si>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</si>
  <si>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</si>
  <si>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</si>
  <si>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</si>
  <si>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</si>
  <si>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</si>
  <si>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</si>
  <si>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</si>
  <si>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</si>
  <si>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</si>
  <si>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</si>
  <si>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</si>
  <si>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</si>
  <si>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</si>
  <si>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</si>
  <si>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</si>
  <si>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</si>
  <si>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</si>
  <si>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</si>
  <si>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</si>
  <si>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</si>
  <si>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</si>
  <si>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</si>
  <si>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</si>
  <si>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</si>
  <si>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</si>
  <si>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</si>
  <si>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</si>
  <si>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</si>
  <si>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</si>
  <si>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</si>
  <si>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</si>
  <si>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</si>
  <si>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</si>
  <si>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</si>
  <si>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</si>
  <si>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</si>
  <si>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</si>
  <si>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</si>
  <si>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</si>
  <si>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r>
      <t>Contains the underlying [</t>
    </r>
    <r>
      <rPr>
        <sz val="11"/>
        <color theme="3"/>
        <rFont val="Arial"/>
        <family val="2"/>
      </rPr>
      <t>nodal/network group</t>
    </r>
    <r>
      <rPr>
        <sz val="11"/>
        <rFont val="Arial"/>
        <family val="2"/>
      </rPr>
      <t xml:space="preserve">] costs used to calculate the current EDCM charges. </t>
    </r>
  </si>
  <si>
    <t>Import
LLF
period 2</t>
  </si>
  <si>
    <t>Import
LLF
period 1</t>
  </si>
  <si>
    <t>Import
LLF
period 3</t>
  </si>
  <si>
    <t>Import
LLF
period 4</t>
  </si>
  <si>
    <t>Export
LLF
period 1</t>
  </si>
  <si>
    <t>Export
LLF
period 2</t>
  </si>
  <si>
    <t>Export
LLF
period 3</t>
  </si>
  <si>
    <t>Export
LLF
period 4</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</si>
  <si>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</si>
  <si>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</si>
  <si>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</si>
  <si>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</si>
  <si>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</si>
  <si>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</si>
  <si>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</si>
  <si>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Copy EDCM table 5001 range starting B101 and paste into G11.  Extend or reduce print area as required.</t>
  </si>
  <si>
    <t>Copy from CDCM table 3701 "Tariffs!A42:I84" and paste values into A14</t>
  </si>
  <si>
    <t>Year</t>
  </si>
  <si>
    <t>Tariff name</t>
  </si>
  <si>
    <t>Copy from EDCM table 6005 "LDNORev!B549:G683" and paste values into D57</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</si>
  <si>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</si>
  <si>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</si>
  <si>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</si>
  <si>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</si>
  <si>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</si>
  <si>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</si>
  <si>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</si>
  <si>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'DNOs paste value cells A15:J47 from CDCM 3701 into cells A14:J46</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</si>
  <si>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</si>
  <si>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</si>
  <si>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</si>
  <si>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</si>
  <si>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</si>
  <si>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</si>
  <si>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</si>
  <si>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</si>
  <si>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</si>
  <si>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</si>
  <si>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</si>
  <si>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</si>
  <si>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</si>
  <si>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</si>
  <si>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</si>
  <si>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</si>
  <si>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</si>
  <si>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</si>
  <si>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</si>
  <si>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</si>
  <si>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</si>
  <si>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</si>
  <si>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Site Specific preserved charges/additional LLFCs</t>
  </si>
  <si>
    <t>Time Bands for LV and HV Designated Properties</t>
  </si>
  <si>
    <t>Time Bands for Unmetered Properties</t>
  </si>
  <si>
    <t>Supercustomer preserved charges/additional LLFCs</t>
  </si>
  <si>
    <t>Red/black unit charge
p/kWh</t>
  </si>
  <si>
    <t>Green unit charge
p/kWh</t>
  </si>
  <si>
    <t>Amber/yellow unit charge
p/kWh</t>
  </si>
  <si>
    <t>Annex 1 contains the charges to LV and HV Designated Properties and Unmetered Supplies.</t>
  </si>
  <si>
    <t>LV and HV designated properties and Unmetered Supplies tariff calculator</t>
  </si>
  <si>
    <t>EHV designated property calculator</t>
  </si>
  <si>
    <t>Red unit charge
p/kWh</t>
  </si>
  <si>
    <t>Black unit charge
p/kWh</t>
  </si>
  <si>
    <t>Amber unit charge
p/kWh</t>
  </si>
  <si>
    <t>Yellow unit charge
p/kWh</t>
  </si>
  <si>
    <t>Fixed charge 
p/MPAN/day</t>
  </si>
  <si>
    <t>Capacity charge 
p/kVA/day</t>
  </si>
  <si>
    <t>Exceeded Capacity charge 
p/kVA/day</t>
  </si>
  <si>
    <t>n/a</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</si>
  <si>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</si>
  <si>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</si>
  <si>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</si>
  <si>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</si>
  <si>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</si>
  <si>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</si>
  <si>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</si>
  <si>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</si>
  <si>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</si>
  <si>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</si>
  <si>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</si>
  <si>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</si>
  <si>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</si>
  <si>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</si>
  <si>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</si>
  <si>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</si>
  <si>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</si>
  <si>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</si>
  <si>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</si>
  <si>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</si>
  <si>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</si>
  <si>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</si>
  <si>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</si>
  <si>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</si>
  <si>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</si>
  <si>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</si>
  <si>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</si>
  <si>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</si>
  <si>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</si>
  <si>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</si>
  <si>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</si>
  <si>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</si>
  <si>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</si>
  <si>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</si>
  <si>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</si>
  <si>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</si>
  <si>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</si>
  <si>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</si>
  <si>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</si>
  <si>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</si>
  <si>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</si>
  <si>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</si>
  <si>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</si>
  <si>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</si>
  <si>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</si>
  <si>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</si>
  <si>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</si>
  <si>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</si>
  <si>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</si>
  <si>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</si>
  <si>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</si>
  <si>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</si>
  <si>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</si>
  <si>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</si>
  <si>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</si>
  <si>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</si>
  <si>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</si>
  <si>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</si>
  <si>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</si>
  <si>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</si>
  <si>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</si>
  <si>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</si>
  <si>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</si>
  <si>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</si>
  <si>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</si>
  <si>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</si>
  <si>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</si>
  <si>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</si>
  <si>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</si>
  <si>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</si>
  <si>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</si>
  <si>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</si>
  <si>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</si>
  <si>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</si>
  <si>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</si>
  <si>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</si>
  <si>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</si>
  <si>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</si>
  <si>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</si>
  <si>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</si>
  <si>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</si>
  <si>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</si>
  <si>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</si>
  <si>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</si>
  <si>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</si>
  <si>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</si>
  <si>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</si>
  <si>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</si>
  <si>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</si>
  <si>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</si>
  <si>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</si>
  <si>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</si>
  <si>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</si>
  <si>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</si>
  <si>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</si>
  <si>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</si>
  <si>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</si>
  <si>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</si>
  <si>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</si>
  <si>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</si>
  <si>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</si>
  <si>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</si>
  <si>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</si>
  <si>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</si>
  <si>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</si>
  <si>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</si>
  <si>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</si>
  <si>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</si>
  <si>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</si>
  <si>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</si>
  <si>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</si>
  <si>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</si>
  <si>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</si>
  <si>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</si>
  <si>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</si>
  <si>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</si>
  <si>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</si>
  <si>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</si>
  <si>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</si>
  <si>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</si>
  <si>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</si>
  <si>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</si>
  <si>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</si>
  <si>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</si>
  <si>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</si>
  <si>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</si>
  <si>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</si>
  <si>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</si>
  <si>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</si>
  <si>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</si>
  <si>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</si>
  <si>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</si>
  <si>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</si>
  <si>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</si>
  <si>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</si>
  <si>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</si>
  <si>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</si>
  <si>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</si>
  <si>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</si>
  <si>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</si>
  <si>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</si>
  <si>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</si>
  <si>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</si>
  <si>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</si>
  <si>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</si>
  <si>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</si>
  <si>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</si>
  <si>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</si>
  <si>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</si>
  <si>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</si>
  <si>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</si>
  <si>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</si>
  <si>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</si>
  <si>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</si>
  <si>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</si>
  <si>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</si>
  <si>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</si>
  <si>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</si>
  <si>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</si>
  <si>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</si>
  <si>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</si>
  <si>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</si>
  <si>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</si>
  <si>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</si>
  <si>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</si>
  <si>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</si>
  <si>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</si>
  <si>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</si>
  <si>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</si>
  <si>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</si>
  <si>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</si>
  <si>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</si>
  <si>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</si>
  <si>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</si>
  <si>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</si>
  <si>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</si>
  <si>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</si>
  <si>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</si>
  <si>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</si>
  <si>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</si>
  <si>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</si>
  <si>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</si>
  <si>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</si>
  <si>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</si>
  <si>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</si>
  <si>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</si>
  <si>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</si>
  <si>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</si>
  <si>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</si>
  <si>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</si>
  <si>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</si>
  <si>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</si>
  <si>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</si>
  <si>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</si>
  <si>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</si>
  <si>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</si>
  <si>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</si>
  <si>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</si>
  <si>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</si>
  <si>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</si>
  <si>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</si>
  <si>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</si>
  <si>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</si>
  <si>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</si>
  <si>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</si>
  <si>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</si>
  <si>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</si>
  <si>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</si>
  <si>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</si>
  <si>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</si>
  <si>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</si>
  <si>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</si>
  <si>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</si>
  <si>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</si>
  <si>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</si>
  <si>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</si>
  <si>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</si>
  <si>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</si>
  <si>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</si>
  <si>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</si>
  <si>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</si>
  <si>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</si>
  <si>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</si>
  <si>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</si>
  <si>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</si>
  <si>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</si>
  <si>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</si>
  <si>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</si>
  <si>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</si>
  <si>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</si>
  <si>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</si>
  <si>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</si>
  <si>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</si>
  <si>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</si>
  <si>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</si>
  <si>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</si>
  <si>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</si>
  <si>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</si>
  <si>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</si>
  <si>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</si>
  <si>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</si>
  <si>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</si>
  <si>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</si>
  <si>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2</t>
  </si>
  <si>
    <t>4</t>
  </si>
  <si>
    <t>Open LLFCs / LDNO unique billing identifier</t>
  </si>
  <si>
    <t>LDNO LV: Domestic Aggregated</t>
  </si>
  <si>
    <t>LDNO LV: Domestic Aggregated (related MPAN)</t>
  </si>
  <si>
    <t>LDNO LV: Non-Domestic Aggregated</t>
  </si>
  <si>
    <t>LDNO LV: Non-Domestic Aggregated (related MPAN)</t>
  </si>
  <si>
    <t>LDNO LV: LV Site Specific</t>
  </si>
  <si>
    <t>LDNO LV: Unmetered Supplies</t>
  </si>
  <si>
    <t>LDNO LV: LV Generation Aggregated</t>
  </si>
  <si>
    <t>LDNO LV: LV Generation Site Specific</t>
  </si>
  <si>
    <t>LDNO HV: Domestic Aggregated</t>
  </si>
  <si>
    <t>LDNO HV: Domestic Aggregated (related MPAN)</t>
  </si>
  <si>
    <t>LDNO HV: Non-Domestic Aggregated</t>
  </si>
  <si>
    <t>LDNO HV: Non-Domestic Aggregated (related MPAN)</t>
  </si>
  <si>
    <t>LDNO HV: LV Site Specific</t>
  </si>
  <si>
    <t>LDNO HV: LV Sub Site Specific</t>
  </si>
  <si>
    <t>LDNO HV: HV Site Specific</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</si>
  <si>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</si>
  <si>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</si>
  <si>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</si>
  <si>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</si>
  <si>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</si>
  <si>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</si>
  <si>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t>
  </si>
  <si>
    <t>LDNO HVplus: Domestic Aggregated (related MPAN)</t>
  </si>
  <si>
    <t>LDNO HVplus: Non-Domestic Aggregated</t>
  </si>
  <si>
    <t>LDNO HVplus: Non-Domestic Aggregated (related MPAN)</t>
  </si>
  <si>
    <t>LDNO HVplus: LV Site Specific</t>
  </si>
  <si>
    <t>LDNO HVplus: LV Sub Site Specific</t>
  </si>
  <si>
    <t>LDNO HVplus: HV Site Specific</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</si>
  <si>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</si>
  <si>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</si>
  <si>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</si>
  <si>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</si>
  <si>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</si>
  <si>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</si>
  <si>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t>
  </si>
  <si>
    <t>LDNO EHV: Domestic Aggregated (related MPAN)</t>
  </si>
  <si>
    <t>LDNO EHV: Non-Domestic Aggregated</t>
  </si>
  <si>
    <t>LDNO EHV: Non-Domestic Aggregated (related MPAN)</t>
  </si>
  <si>
    <t>LDNO EHV: LV Site Specific</t>
  </si>
  <si>
    <t>LDNO EHV: LV Sub Site Specific</t>
  </si>
  <si>
    <t>LDNO EHV: HV Site Specific</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</si>
  <si>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</si>
  <si>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</si>
  <si>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</si>
  <si>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</si>
  <si>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</si>
  <si>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</si>
  <si>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t>
  </si>
  <si>
    <t>LDNO 132kV/EHV: Domestic Aggregated (related MPAN)</t>
  </si>
  <si>
    <t>LDNO 132kV/EHV: Non-Domestic Aggregated</t>
  </si>
  <si>
    <t>LDNO 132kV/EHV: Non-Domestic Aggregated (related MPAN)</t>
  </si>
  <si>
    <t>LDNO 132kV/EHV: LV Site Specific</t>
  </si>
  <si>
    <t>LDNO 132kV/EHV: LV Sub Site Specific</t>
  </si>
  <si>
    <t>LDNO 132kV/EHV: HV Site Specific</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</si>
  <si>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</si>
  <si>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</si>
  <si>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</si>
  <si>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</si>
  <si>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</si>
  <si>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</si>
  <si>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t>
  </si>
  <si>
    <t>LDNO 132kV: Domestic Aggregated (related MPAN)</t>
  </si>
  <si>
    <t>LDNO 132kV: Non-Domestic Aggregated</t>
  </si>
  <si>
    <t>LDNO 132kV: Non-Domestic Aggregated (related MPAN)</t>
  </si>
  <si>
    <t>LDNO 132kV: LV Site Specific</t>
  </si>
  <si>
    <t>LDNO 132kV: LV Sub Site Specific</t>
  </si>
  <si>
    <t>LDNO 132kV: HV Site Specific</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</si>
  <si>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</si>
  <si>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</si>
  <si>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</si>
  <si>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</si>
  <si>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</si>
  <si>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</si>
  <si>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t>
  </si>
  <si>
    <t>LDNO 0000: Domestic Aggregated (related MPAN)</t>
  </si>
  <si>
    <t>LDNO 0000: Non-Domestic Aggregated</t>
  </si>
  <si>
    <t>LDNO 0000: Non-Domestic Aggregated (related MPAN)</t>
  </si>
  <si>
    <t>LDNO 0000: LV Site Specific</t>
  </si>
  <si>
    <t>LDNO 0000: LV Sub Site Specific</t>
  </si>
  <si>
    <t>LDNO 0000: HV Site Specific</t>
  </si>
  <si>
    <t>LDNO 0000: Unmetered Supplies</t>
  </si>
  <si>
    <t>LDNO 0000: LV Generation Aggregated</t>
  </si>
  <si>
    <t>LDNO 0000: LV Sub Generation Aggregated</t>
  </si>
  <si>
    <t>LDNO 0000: LV Generation Site Specific</t>
  </si>
  <si>
    <t>LDNO 0000: LV Sub Generation Site Specific</t>
  </si>
  <si>
    <t>LDNO 0000: HV Generation Site Specific</t>
  </si>
  <si>
    <t>Unique billing identifier</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</si>
  <si>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</si>
  <si>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</si>
  <si>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</si>
  <si>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Supplier of Last Resort 
Fixed charge adder*
p/MPAN/day</t>
  </si>
  <si>
    <t>Excess Supplier of Last Resort 
Fixed charge adder**
p/MPAN/day</t>
  </si>
  <si>
    <t>Eligible Bad Debt
Fixed charge adder***
p/MPAN/day</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</si>
  <si>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</si>
  <si>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</si>
  <si>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1, 2 or 0</t>
  </si>
  <si>
    <t>3-8 or 0</t>
  </si>
  <si>
    <t>1, 8 or 0</t>
  </si>
  <si>
    <t>8 or 0</t>
  </si>
  <si>
    <t>0</t>
  </si>
  <si>
    <t>2021/22</t>
  </si>
  <si>
    <t>1 April 2021</t>
  </si>
  <si>
    <t>16:00 - 19:00</t>
  </si>
  <si>
    <t>07:00 - 16:00
19:00 - 23:00</t>
  </si>
  <si>
    <t>00:00 - 07:00
23:00 - 24:00</t>
  </si>
  <si>
    <t>00:00 - 24:00</t>
  </si>
  <si>
    <t>All times are in UK Clock time</t>
  </si>
  <si>
    <t>Monday to Friday 
(Including Bank Holidays)
March to October Inclusive</t>
  </si>
  <si>
    <t>07:00 - 23:00</t>
  </si>
  <si>
    <t>Period 5</t>
  </si>
  <si>
    <t>Winter Peak</t>
  </si>
  <si>
    <t>Summer Peak</t>
  </si>
  <si>
    <t>Winter Shoulder</t>
  </si>
  <si>
    <t>Night</t>
  </si>
  <si>
    <t>Other</t>
  </si>
  <si>
    <t>Monday to Friday 
November to February</t>
  </si>
  <si>
    <t>16:00 - 19:59</t>
  </si>
  <si>
    <t>07:00 - 15:59</t>
  </si>
  <si>
    <t>Monday to Friday
June to August</t>
  </si>
  <si>
    <t>07:00 - 19:59</t>
  </si>
  <si>
    <t>Monday to Friday
March</t>
  </si>
  <si>
    <t>All Year</t>
  </si>
  <si>
    <t>00:00 - 06:59</t>
  </si>
  <si>
    <t>All Other Times</t>
  </si>
  <si>
    <t>This table has intentionally been left blank. The line loss factors that are approved by the BSC Panel for the applicable year and consequently published on the Elexon website will take precedence and be used in Settlement. This annex will be re-published once precedence and will be used in Settlement if they differ from these values.</t>
  </si>
  <si>
    <t>Submitted</t>
  </si>
  <si>
    <t>Vattenfall Networks Limited - GSP J</t>
  </si>
  <si>
    <t>Vattenfall Networks Limited does not currently have any Designated EHV customers</t>
  </si>
  <si>
    <t>Vattenfall Networks does not currently have any EHV Import customers</t>
  </si>
  <si>
    <t>Vattenfall Networks does not currently have any EHV Export customers</t>
  </si>
  <si>
    <t>Vattenfall Networks does not currently have any EHV Site Specific customers</t>
  </si>
  <si>
    <t>This form is intentionally left blank</t>
  </si>
  <si>
    <t>J01 , J31 , J61, J02 , J32 , J62, J08 , J38 , J68</t>
  </si>
  <si>
    <t>J03 , J33 , J63</t>
  </si>
  <si>
    <t>J06 , J36 , J66</t>
  </si>
  <si>
    <t>J11 , J41 , J71, J12 , J42 , J72, J13 , J43 , J73, J14 , J44 , J74, J15 , J45 , J75</t>
  </si>
  <si>
    <t>JL1 , JE1 , JH1</t>
  </si>
  <si>
    <t>JL3 , JE3 , JH3, JL4 , JE4 , JH4</t>
  </si>
  <si>
    <t>J01, J02, J08</t>
  </si>
  <si>
    <t>J03</t>
  </si>
  <si>
    <t>J06</t>
  </si>
  <si>
    <t>J11, J12, J13, J14, J15</t>
  </si>
  <si>
    <t>JL1</t>
  </si>
  <si>
    <t>JL3, JL4</t>
  </si>
  <si>
    <t>J68, J62, J61</t>
  </si>
  <si>
    <t>J63</t>
  </si>
  <si>
    <t>J66</t>
  </si>
  <si>
    <t>J75, J71, J72, J73, J74</t>
  </si>
  <si>
    <t>JH1</t>
  </si>
  <si>
    <t>JH3, JH4</t>
  </si>
  <si>
    <t>JH6, JH5</t>
  </si>
  <si>
    <t>JH7, JH8</t>
  </si>
  <si>
    <t>J31, J32, J38</t>
  </si>
  <si>
    <t>J33</t>
  </si>
  <si>
    <t>J35, J34, J37, J39</t>
  </si>
  <si>
    <t>J36</t>
  </si>
  <si>
    <t>J56</t>
  </si>
  <si>
    <t>J55</t>
  </si>
  <si>
    <t>J54</t>
  </si>
  <si>
    <t>J45, J41, J42, J43, J44</t>
  </si>
  <si>
    <t>JE1</t>
  </si>
  <si>
    <t>JE4, JE3</t>
  </si>
  <si>
    <t>JE5, JE6</t>
  </si>
  <si>
    <t>JE8, JE7</t>
  </si>
  <si>
    <t>JE6 , JH6, JE5 , JH5</t>
  </si>
  <si>
    <t>JE7 , JH7, JE8 , JH8</t>
  </si>
  <si>
    <t xml:space="preserve">J04 , J34 , J64, J05 , J35 , J65, J07 , J37 , J67, ,J09 , J39 , J69,11J , 61J , , 12J , 62J , , 13J , 63J , , 14J , 64J , </t>
  </si>
  <si>
    <t xml:space="preserve">J26 , J56 , J86,21J , 71J ,  ,23J , 73J ,  ,24J , 74J , , 22J , 72J , </t>
  </si>
  <si>
    <t xml:space="preserve">J55 , J85,Y1J , ,Y3J , ,Y4J , ,Y2J , </t>
  </si>
  <si>
    <t xml:space="preserve">J54 , J84,81J ,  ,83J , ,84J , ,82J , </t>
  </si>
  <si>
    <t>J05, J04, J07, J09, 11J,12J,13J, 14J</t>
  </si>
  <si>
    <t>J26, 21J,22J,23J, 24J</t>
  </si>
  <si>
    <t>J65, J64, J67, J69, 61J,62J,63J, 64J</t>
  </si>
  <si>
    <t>J86, 71J,72J,73J, 74J</t>
  </si>
  <si>
    <t>J85, Y1J,Y2J,Y3J, Y4J</t>
  </si>
  <si>
    <t>J84, 81J,82J,83J, 84J</t>
  </si>
  <si>
    <t>J01  ,  J02  ,  J03  ,  J04  ,  J05  ,  J06  ,  J07  ,  J08  ,  J09  ,  J26  ,  J11  ,  J12  ,  J13  ,  J14  ,  J67  ,  J68  ,  J69  ,  J86  ,  J75  ,  JL3  ,  JL4  ,  J61  ,  J62  ,  J63  ,  J31  ,   J36  ,  J37  ,  J38  ,  J39  ,  J56  ,  J45  ,  JE1  ,  JE3  ,  J64  ,  J65  ,  J66  ,  JE4  ,  J32  ,  J33  ,  J34  ,  J35 ,  JH1 ,  J15 ,   JL1 ,   JH3 ,  JH4 ,  J71 ,  J72 , J73 ,  J74 , J41 , J42 , J43 , J44,J01 ,  J03 ,  J04 ,  11J , 12J ,  13J , 14J , J06 , J26 , 21J , 22J ,  23J ,  24J ,  J11 , J86 ,  71J , 72J , 73J , 74J , J61 , J63 ,  J64 ,  61J ,  62J , 63J ,  64J , J66 ,J71, JL1,  JL3,  JH1, JH3</t>
  </si>
  <si>
    <t>J85 , JH5 , JH6 , J55 , JE5 , JE6, Y1J , Y2J , Y3J , Y4J , JE7</t>
  </si>
  <si>
    <t>J84 , JH7 , JH8 , J54 , JE7 , JE8, 81J , 82J , 83J , 84J , JE8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</si>
</sst>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Red]\-#,##0;;"/>
    <numFmt numFmtId="176" formatCode="0.000;[Red]\-0.000;?;"/>
    <numFmt numFmtId="177" formatCode="0.000_ ;\-0.000\ "/>
    <numFmt numFmtId="178" formatCode="0000"/>
  </numFmts>
  <fonts count="35"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2"/>
      <name val="Arial"/>
      <family val="2"/>
    </font>
  </fonts>
  <fills count="3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0C0C0"/>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9">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20"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5" fillId="24" borderId="0" applyNumberFormat="0" applyBorder="0" applyAlignment="0" applyProtection="0"/>
    <xf numFmtId="0" fontId="4" fillId="6"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4" fillId="27" borderId="0" applyNumberFormat="0" applyBorder="0" applyAlignment="0" applyProtection="0"/>
    <xf numFmtId="0" fontId="25" fillId="28" borderId="0" applyNumberFormat="0" applyBorder="0" applyAlignment="0" applyProtection="0"/>
    <xf numFmtId="0" fontId="29" fillId="0" borderId="0"/>
    <xf numFmtId="0" fontId="31" fillId="35" borderId="0" applyNumberFormat="0" applyBorder="0" applyAlignment="0" applyProtection="0"/>
    <xf numFmtId="0" fontId="3" fillId="6" borderId="0" applyNumberFormat="0" applyBorder="0" applyAlignment="0" applyProtection="0"/>
    <xf numFmtId="0" fontId="3" fillId="27" borderId="0" applyNumberFormat="0" applyBorder="0" applyAlignment="0" applyProtection="0"/>
    <xf numFmtId="0" fontId="2" fillId="0" borderId="0" applyNumberFormat="0" applyFill="0" applyBorder="0" applyAlignment="0" applyProtection="0">
      <alignment horizontal="left"/>
    </xf>
    <xf numFmtId="0" fontId="1" fillId="0" borderId="0"/>
    <xf numFmtId="0" fontId="7"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20" fillId="0" borderId="9" applyNumberFormat="0" applyFill="0" applyAlignment="0" applyProtection="0"/>
    <xf numFmtId="0" fontId="12" fillId="0" borderId="10" applyNumberFormat="0" applyFill="0" applyAlignment="0" applyProtection="0"/>
    <xf numFmtId="43" fontId="7" fillId="0" borderId="0" applyFont="0" applyFill="0" applyBorder="0" applyAlignment="0" applyProtection="0"/>
    <xf numFmtId="0" fontId="3" fillId="0" borderId="0"/>
    <xf numFmtId="0" fontId="7" fillId="0" borderId="0"/>
  </cellStyleXfs>
  <cellXfs count="288">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Border="1" applyAlignment="1">
      <alignment wrapText="1"/>
    </xf>
    <xf numFmtId="0" fontId="0" fillId="0" borderId="0" xfId="0" applyBorder="1"/>
    <xf numFmtId="0" fontId="15" fillId="2" borderId="0" xfId="3" applyFont="1" applyFill="1" applyAlignment="1" applyProtection="1">
      <alignment vertical="center"/>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69" fontId="7" fillId="3" borderId="1" xfId="0" applyNumberFormat="1" applyFont="1" applyFill="1" applyBorder="1" applyAlignment="1" applyProtection="1">
      <alignment horizontal="center" vertical="center"/>
      <protection locked="0"/>
    </xf>
    <xf numFmtId="49" fontId="16"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170" fontId="19" fillId="12" borderId="1" xfId="0" applyNumberFormat="1" applyFont="1" applyFill="1" applyBorder="1" applyAlignment="1" applyProtection="1">
      <alignment horizontal="center" vertical="center"/>
      <protection locked="0"/>
    </xf>
    <xf numFmtId="171" fontId="19" fillId="12" borderId="1" xfId="0" applyNumberFormat="1" applyFont="1" applyFill="1" applyBorder="1" applyAlignment="1" applyProtection="1">
      <alignment horizontal="center" vertical="center"/>
      <protection locked="0"/>
    </xf>
    <xf numFmtId="170" fontId="19" fillId="14" borderId="1" xfId="0" applyNumberFormat="1" applyFont="1" applyFill="1" applyBorder="1" applyAlignment="1" applyProtection="1">
      <alignment horizontal="center" vertical="center"/>
      <protection locked="0"/>
    </xf>
    <xf numFmtId="171" fontId="19"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1" fontId="19"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9" fillId="9" borderId="1" xfId="0" applyNumberFormat="1" applyFont="1" applyFill="1" applyBorder="1" applyAlignment="1" applyProtection="1">
      <alignment horizontal="center" vertical="center"/>
      <protection locked="0"/>
    </xf>
    <xf numFmtId="171" fontId="19"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2" fillId="8" borderId="1" xfId="0" applyNumberFormat="1" applyFont="1" applyFill="1" applyBorder="1" applyAlignment="1" applyProtection="1">
      <alignment horizontal="center" vertical="center" wrapText="1"/>
      <protection locked="0"/>
    </xf>
    <xf numFmtId="172" fontId="22" fillId="9" borderId="1" xfId="0" applyNumberFormat="1" applyFont="1" applyFill="1" applyBorder="1" applyAlignment="1" applyProtection="1">
      <alignment horizontal="center" vertical="center"/>
      <protection locked="0"/>
    </xf>
    <xf numFmtId="172" fontId="22" fillId="3" borderId="1" xfId="0" applyNumberFormat="1"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wrapText="1"/>
      <protection locked="0"/>
    </xf>
    <xf numFmtId="3" fontId="22" fillId="8" borderId="1" xfId="0" applyNumberFormat="1" applyFont="1" applyFill="1" applyBorder="1" applyAlignment="1" applyProtection="1">
      <alignment horizontal="center" vertical="center" wrapText="1"/>
      <protection locked="0"/>
    </xf>
    <xf numFmtId="164" fontId="22" fillId="10"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ont="1" applyFill="1" applyAlignment="1" applyProtection="1">
      <alignment vertical="center"/>
    </xf>
    <xf numFmtId="0" fontId="7" fillId="2" borderId="8" xfId="6" quotePrefix="1" applyFont="1" applyFill="1" applyBorder="1" applyAlignment="1">
      <alignment vertical="center" wrapText="1"/>
    </xf>
    <xf numFmtId="0" fontId="7" fillId="2" borderId="0" xfId="6" applyFont="1"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4"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0" fontId="7" fillId="2" borderId="0" xfId="6" applyFont="1" applyFill="1" applyAlignment="1">
      <alignment horizontal="center" vertical="center"/>
    </xf>
    <xf numFmtId="166" fontId="7" fillId="2" borderId="0" xfId="6" applyNumberFormat="1" applyFont="1" applyFill="1" applyAlignment="1">
      <alignment horizontal="center" vertical="center"/>
    </xf>
    <xf numFmtId="0" fontId="7" fillId="2" borderId="0" xfId="6" applyFont="1" applyFill="1"/>
    <xf numFmtId="0" fontId="7" fillId="0" borderId="0" xfId="0" applyFont="1" applyProtection="1">
      <protection locked="0"/>
    </xf>
    <xf numFmtId="49" fontId="12" fillId="6" borderId="0" xfId="1" quotePrefix="1" applyNumberFormat="1" applyFont="1" applyFill="1" applyAlignment="1" applyProtection="1">
      <alignment horizontal="left" vertical="center" wrapText="1"/>
      <protection locked="0"/>
    </xf>
    <xf numFmtId="49" fontId="12" fillId="6" borderId="0" xfId="1" applyNumberFormat="1" applyFont="1" applyFill="1" applyAlignment="1" applyProtection="1">
      <alignment vertical="center" wrapText="1"/>
      <protection locked="0"/>
    </xf>
    <xf numFmtId="49" fontId="20" fillId="0" borderId="0" xfId="4" applyNumberFormat="1" applyFont="1" applyBorder="1" applyAlignment="1" applyProtection="1">
      <alignment vertical="center"/>
      <protection locked="0"/>
    </xf>
    <xf numFmtId="0" fontId="7" fillId="0" borderId="0" xfId="0" applyFont="1" applyBorder="1" applyProtection="1">
      <protection locked="0"/>
    </xf>
    <xf numFmtId="49" fontId="12" fillId="6" borderId="0" xfId="1" applyNumberFormat="1" applyFont="1" applyFill="1" applyBorder="1" applyAlignment="1" applyProtection="1">
      <alignment vertical="center" wrapText="1"/>
      <protection locked="0"/>
    </xf>
    <xf numFmtId="49" fontId="12" fillId="0" borderId="0" xfId="5" applyNumberFormat="1" applyFont="1" applyBorder="1" applyAlignment="1" applyProtection="1">
      <alignment vertical="center"/>
      <protection locked="0"/>
    </xf>
    <xf numFmtId="49" fontId="12" fillId="0" borderId="0" xfId="5" quotePrefix="1" applyNumberFormat="1" applyFon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8" fillId="0" borderId="6" xfId="0" applyFont="1" applyBorder="1" applyAlignment="1">
      <alignment vertical="center" wrapText="1"/>
    </xf>
    <xf numFmtId="0" fontId="8" fillId="0" borderId="1" xfId="0" applyFont="1" applyBorder="1" applyAlignment="1">
      <alignment vertical="center" wrapText="1"/>
    </xf>
    <xf numFmtId="0" fontId="26" fillId="18" borderId="1" xfId="0" applyFont="1" applyFill="1" applyBorder="1" applyAlignment="1" applyProtection="1">
      <alignment horizontal="center" vertical="center" wrapText="1"/>
      <protection locked="0"/>
    </xf>
    <xf numFmtId="0" fontId="26"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18" fillId="17" borderId="0" xfId="1" applyNumberFormat="1" applyFont="1" applyFill="1" applyBorder="1" applyAlignment="1">
      <alignment horizontal="center" vertical="center" wrapText="1"/>
    </xf>
    <xf numFmtId="0" fontId="0" fillId="17" borderId="0" xfId="0" applyFill="1" applyBorder="1"/>
    <xf numFmtId="0" fontId="0" fillId="17" borderId="0" xfId="0" applyFill="1" applyBorder="1" applyAlignment="1">
      <alignment vertical="center"/>
    </xf>
    <xf numFmtId="0" fontId="9" fillId="17" borderId="0" xfId="6" applyFont="1" applyFill="1" applyBorder="1" applyAlignment="1">
      <alignment vertical="center"/>
    </xf>
    <xf numFmtId="0" fontId="18" fillId="17" borderId="0" xfId="1" applyNumberFormat="1" applyFont="1" applyFill="1" applyBorder="1" applyAlignment="1" applyProtection="1">
      <alignment horizontal="center" vertical="center" wrapText="1"/>
    </xf>
    <xf numFmtId="0" fontId="18" fillId="17" borderId="12" xfId="1" applyNumberFormat="1" applyFont="1" applyFill="1" applyBorder="1" applyAlignment="1">
      <alignment horizontal="center" vertical="center" wrapText="1"/>
    </xf>
    <xf numFmtId="0" fontId="18" fillId="17" borderId="0" xfId="1" applyNumberFormat="1" applyFont="1" applyFill="1" applyBorder="1" applyAlignment="1">
      <alignment vertical="center" wrapText="1"/>
    </xf>
    <xf numFmtId="0" fontId="8" fillId="17" borderId="4" xfId="0" applyFont="1" applyFill="1" applyBorder="1" applyAlignment="1">
      <alignment horizontal="left" vertical="center" wrapText="1"/>
    </xf>
    <xf numFmtId="0" fontId="7" fillId="17" borderId="4"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18" fillId="17" borderId="8"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ont="1" applyFill="1" applyAlignment="1" applyProtection="1">
      <alignment vertical="center"/>
      <protection hidden="1"/>
    </xf>
    <xf numFmtId="172" fontId="5" fillId="23" borderId="1" xfId="6" applyNumberFormat="1" applyFont="1" applyFill="1" applyBorder="1" applyAlignment="1" applyProtection="1">
      <alignment horizontal="center" vertical="center"/>
    </xf>
    <xf numFmtId="43" fontId="5" fillId="23" borderId="1" xfId="7" applyFont="1" applyFill="1" applyBorder="1" applyAlignment="1" applyProtection="1">
      <alignment horizontal="center" vertical="center"/>
    </xf>
    <xf numFmtId="164" fontId="5" fillId="23" borderId="1" xfId="6" applyNumberFormat="1" applyFont="1" applyFill="1" applyBorder="1" applyAlignment="1" applyProtection="1">
      <alignment horizontal="center" vertical="center"/>
    </xf>
    <xf numFmtId="165" fontId="5" fillId="12" borderId="1" xfId="6" applyNumberFormat="1" applyFont="1" applyFill="1" applyBorder="1" applyAlignment="1" applyProtection="1">
      <alignment horizontal="center" vertical="center"/>
    </xf>
    <xf numFmtId="43" fontId="5" fillId="12" borderId="1" xfId="7" applyFont="1" applyFill="1" applyBorder="1" applyAlignment="1" applyProtection="1">
      <alignment horizontal="center" vertical="center"/>
    </xf>
    <xf numFmtId="164" fontId="5" fillId="12" borderId="1" xfId="6" applyNumberFormat="1" applyFont="1" applyFill="1" applyBorder="1" applyAlignment="1" applyProtection="1">
      <alignment horizontal="center" vertical="center"/>
    </xf>
    <xf numFmtId="0" fontId="7" fillId="11" borderId="1" xfId="13" applyFont="1" applyFill="1" applyBorder="1" applyAlignment="1" applyProtection="1">
      <alignment vertical="center"/>
      <protection locked="0"/>
    </xf>
    <xf numFmtId="174" fontId="7" fillId="31" borderId="1" xfId="10" applyNumberFormat="1" applyFont="1" applyFill="1" applyBorder="1" applyAlignment="1" applyProtection="1">
      <alignment vertical="center"/>
      <protection locked="0"/>
    </xf>
    <xf numFmtId="173" fontId="4" fillId="30" borderId="1" xfId="9" applyNumberFormat="1" applyFill="1" applyBorder="1" applyAlignment="1" applyProtection="1">
      <alignment vertical="center"/>
    </xf>
    <xf numFmtId="174" fontId="7" fillId="30" borderId="1" xfId="9" applyNumberFormat="1" applyFont="1" applyFill="1" applyBorder="1" applyAlignment="1" applyProtection="1">
      <alignment vertical="center"/>
      <protection locked="0"/>
    </xf>
    <xf numFmtId="174" fontId="7" fillId="33" borderId="1" xfId="9" applyNumberFormat="1" applyFont="1" applyFill="1" applyBorder="1" applyAlignment="1" applyProtection="1">
      <alignment vertical="center"/>
      <protection locked="0"/>
    </xf>
    <xf numFmtId="174" fontId="7" fillId="34" borderId="1" xfId="10" applyNumberFormat="1" applyFont="1" applyFill="1" applyBorder="1" applyAlignment="1" applyProtection="1">
      <alignment vertical="center"/>
      <protection locked="0"/>
    </xf>
    <xf numFmtId="0" fontId="0" fillId="0" borderId="0" xfId="0" applyProtection="1"/>
    <xf numFmtId="0" fontId="0" fillId="0" borderId="0" xfId="0" applyFill="1" applyBorder="1" applyProtection="1"/>
    <xf numFmtId="0" fontId="0" fillId="2" borderId="0" xfId="0" applyFill="1" applyAlignment="1" applyProtection="1">
      <alignment vertical="center"/>
    </xf>
    <xf numFmtId="0" fontId="18" fillId="0" borderId="0" xfId="1" applyNumberFormat="1" applyFont="1" applyFill="1" applyBorder="1" applyAlignment="1" applyProtection="1">
      <alignment horizontal="center" vertical="center" wrapText="1"/>
    </xf>
    <xf numFmtId="0" fontId="0" fillId="0" borderId="0" xfId="0" applyFill="1" applyAlignment="1" applyProtection="1">
      <alignment vertical="center"/>
    </xf>
    <xf numFmtId="0" fontId="0" fillId="0" borderId="0" xfId="0" applyAlignment="1" applyProtection="1">
      <alignment wrapText="1"/>
    </xf>
    <xf numFmtId="0" fontId="8" fillId="7" borderId="6" xfId="0" applyFont="1" applyFill="1" applyBorder="1" applyAlignment="1" applyProtection="1">
      <alignment horizontal="left" vertical="center" wrapText="1"/>
    </xf>
    <xf numFmtId="0" fontId="7" fillId="11" borderId="1" xfId="8" quotePrefix="1" applyFont="1" applyFill="1" applyBorder="1" applyAlignment="1" applyProtection="1">
      <alignment horizontal="center" vertical="center" wrapText="1"/>
    </xf>
    <xf numFmtId="0" fontId="7" fillId="32" borderId="1" xfId="11" quotePrefix="1" applyFont="1" applyFill="1" applyBorder="1" applyAlignment="1" applyProtection="1">
      <alignment horizontal="center" vertical="center" wrapText="1"/>
    </xf>
    <xf numFmtId="173" fontId="4" fillId="33" borderId="1" xfId="12" applyNumberFormat="1" applyFill="1" applyBorder="1" applyAlignment="1" applyProtection="1">
      <alignment vertical="center"/>
    </xf>
    <xf numFmtId="0" fontId="8" fillId="7" borderId="1" xfId="0" applyFont="1" applyFill="1" applyBorder="1" applyAlignment="1" applyProtection="1">
      <alignment horizontal="left" vertical="center" wrapText="1"/>
    </xf>
    <xf numFmtId="0" fontId="7" fillId="11" borderId="1" xfId="13" applyFont="1" applyFill="1" applyBorder="1" applyAlignment="1" applyProtection="1">
      <alignment vertical="center" wrapText="1"/>
    </xf>
    <xf numFmtId="0" fontId="7" fillId="29"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9" borderId="1" xfId="13" applyFont="1" applyFill="1" applyBorder="1" applyAlignment="1" applyProtection="1">
      <alignment vertical="center" wrapText="1"/>
    </xf>
    <xf numFmtId="0" fontId="7" fillId="7" borderId="1" xfId="0" applyFont="1" applyFill="1" applyBorder="1" applyAlignment="1" applyProtection="1">
      <alignment horizontal="center" vertical="center" wrapText="1"/>
    </xf>
    <xf numFmtId="174" fontId="4" fillId="30" borderId="1" xfId="9" applyNumberFormat="1" applyFill="1" applyBorder="1" applyAlignment="1" applyProtection="1">
      <alignment vertical="center"/>
      <protection locked="0"/>
    </xf>
    <xf numFmtId="175" fontId="4" fillId="30" borderId="1" xfId="9" applyNumberFormat="1" applyFill="1" applyBorder="1" applyAlignment="1" applyProtection="1">
      <alignment vertical="center"/>
    </xf>
    <xf numFmtId="175" fontId="4" fillId="33" borderId="1" xfId="9" applyNumberFormat="1" applyFill="1" applyBorder="1" applyAlignment="1" applyProtection="1">
      <alignment vertical="center"/>
    </xf>
    <xf numFmtId="175" fontId="7" fillId="31" borderId="1" xfId="10" applyNumberFormat="1" applyFont="1" applyFill="1" applyBorder="1" applyAlignment="1" applyProtection="1">
      <alignment vertical="center"/>
    </xf>
    <xf numFmtId="175" fontId="7" fillId="34" borderId="1" xfId="10" applyNumberFormat="1" applyFont="1" applyFill="1" applyBorder="1" applyAlignment="1" applyProtection="1">
      <alignment vertical="center"/>
    </xf>
    <xf numFmtId="176" fontId="4" fillId="30" borderId="5" xfId="9" applyNumberFormat="1" applyFill="1" applyBorder="1" applyAlignment="1" applyProtection="1">
      <alignment vertical="center"/>
    </xf>
    <xf numFmtId="176" fontId="4" fillId="30" borderId="1" xfId="9" applyNumberFormat="1" applyFill="1" applyBorder="1" applyAlignment="1" applyProtection="1">
      <alignment vertical="center"/>
    </xf>
    <xf numFmtId="0" fontId="8" fillId="7" borderId="1" xfId="0" applyFont="1" applyFill="1" applyBorder="1" applyAlignment="1">
      <alignment horizontal="center" vertical="center" wrapText="1"/>
    </xf>
    <xf numFmtId="2" fontId="8" fillId="7" borderId="1" xfId="6" applyNumberFormat="1" applyFont="1" applyFill="1" applyBorder="1" applyAlignment="1">
      <alignment horizontal="center" vertical="center" wrapText="1"/>
    </xf>
    <xf numFmtId="49" fontId="7" fillId="11" borderId="1" xfId="8" quotePrefix="1" applyNumberFormat="1" applyFont="1" applyFill="1" applyBorder="1" applyAlignment="1" applyProtection="1">
      <alignment horizontal="center" vertical="center" wrapText="1"/>
    </xf>
    <xf numFmtId="49" fontId="7" fillId="32" borderId="1" xfId="11" quotePrefix="1" applyNumberFormat="1" applyFont="1" applyFill="1" applyBorder="1" applyAlignment="1" applyProtection="1">
      <alignment horizontal="center" vertical="center" wrapText="1"/>
    </xf>
    <xf numFmtId="49" fontId="12" fillId="6" borderId="0" xfId="1" applyNumberFormat="1" applyFont="1" applyFill="1" applyAlignment="1" applyProtection="1">
      <alignment horizontal="center" vertical="center" wrapText="1"/>
      <protection locked="0"/>
    </xf>
    <xf numFmtId="49" fontId="12" fillId="6" borderId="0" xfId="1" quotePrefix="1" applyNumberFormat="1" applyFont="1" applyFill="1" applyAlignment="1" applyProtection="1">
      <alignment horizontal="center" vertical="center" wrapText="1"/>
      <protection locked="0"/>
    </xf>
    <xf numFmtId="49" fontId="24" fillId="7" borderId="1" xfId="6" quotePrefix="1" applyNumberFormat="1" applyFont="1" applyFill="1" applyBorder="1" applyAlignment="1">
      <alignment horizontal="center" vertical="center" wrapText="1"/>
    </xf>
    <xf numFmtId="0" fontId="0" fillId="0" borderId="0" xfId="0" applyFill="1"/>
    <xf numFmtId="0" fontId="15" fillId="0" borderId="0" xfId="3" applyFont="1" applyFill="1" applyBorder="1" applyAlignment="1" applyProtection="1">
      <alignment vertical="center"/>
    </xf>
    <xf numFmtId="49" fontId="20" fillId="0" borderId="0" xfId="4" quotePrefix="1" applyNumberFormat="1" applyFont="1" applyBorder="1" applyAlignment="1" applyProtection="1">
      <alignment horizontal="left" vertical="center"/>
      <protection locked="0"/>
    </xf>
    <xf numFmtId="164" fontId="22" fillId="10" borderId="1" xfId="0" applyNumberFormat="1" applyFont="1" applyFill="1" applyBorder="1" applyAlignment="1" applyProtection="1">
      <alignment horizontal="center" vertical="center"/>
    </xf>
    <xf numFmtId="177" fontId="23" fillId="18" borderId="1" xfId="0" applyNumberFormat="1" applyFont="1" applyFill="1" applyBorder="1" applyAlignment="1" applyProtection="1">
      <alignment horizontal="center" vertical="center"/>
      <protection locked="0"/>
    </xf>
    <xf numFmtId="177" fontId="22" fillId="19" borderId="1" xfId="0" applyNumberFormat="1" applyFont="1" applyFill="1" applyBorder="1" applyAlignment="1" applyProtection="1">
      <alignment horizontal="center" vertical="center"/>
      <protection locked="0"/>
    </xf>
    <xf numFmtId="177" fontId="23" fillId="20" borderId="1" xfId="0" applyNumberFormat="1" applyFont="1" applyFill="1" applyBorder="1" applyAlignment="1" applyProtection="1">
      <alignment horizontal="center" vertical="center"/>
      <protection locked="0"/>
    </xf>
    <xf numFmtId="177" fontId="23" fillId="21" borderId="1" xfId="0" applyNumberFormat="1" applyFont="1" applyFill="1" applyBorder="1" applyAlignment="1" applyProtection="1">
      <alignment horizontal="center" vertical="center"/>
      <protection locked="0"/>
    </xf>
    <xf numFmtId="177" fontId="22" fillId="22" borderId="1" xfId="0" applyNumberFormat="1" applyFont="1" applyFill="1" applyBorder="1" applyAlignment="1" applyProtection="1">
      <alignment horizontal="center" vertical="center"/>
      <protection locked="0"/>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177" fontId="32" fillId="18" borderId="1" xfId="0" applyNumberFormat="1" applyFont="1" applyFill="1" applyBorder="1" applyAlignment="1" applyProtection="1">
      <alignment horizontal="center" vertical="center" wrapText="1"/>
      <protection locked="0"/>
    </xf>
    <xf numFmtId="177" fontId="10" fillId="19" borderId="1" xfId="0" applyNumberFormat="1" applyFont="1" applyFill="1" applyBorder="1" applyAlignment="1" applyProtection="1">
      <alignment horizontal="center" vertical="center" wrapText="1"/>
      <protection locked="0"/>
    </xf>
    <xf numFmtId="177" fontId="32"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72" fontId="10" fillId="3" borderId="1" xfId="0" applyNumberFormat="1" applyFont="1" applyFill="1" applyBorder="1" applyAlignment="1" applyProtection="1">
      <alignment horizontal="center" vertical="center"/>
      <protection locked="0"/>
    </xf>
    <xf numFmtId="172" fontId="10" fillId="9" borderId="1" xfId="0" applyNumberFormat="1" applyFont="1" applyFill="1" applyBorder="1" applyAlignment="1" applyProtection="1">
      <alignment horizontal="center" vertical="center"/>
      <protection locked="0"/>
    </xf>
    <xf numFmtId="177" fontId="32" fillId="21" borderId="1" xfId="0" applyNumberFormat="1" applyFont="1" applyFill="1" applyBorder="1" applyAlignment="1" applyProtection="1">
      <alignment horizontal="center" vertical="center" wrapText="1"/>
      <protection locked="0"/>
    </xf>
    <xf numFmtId="177"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xf>
    <xf numFmtId="172"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3" fillId="0" borderId="0" xfId="6" applyFont="1"/>
    <xf numFmtId="0" fontId="14" fillId="0" borderId="0" xfId="3" applyFont="1"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6" borderId="0" xfId="6" applyFill="1" applyAlignment="1">
      <alignment horizontal="left"/>
    </xf>
    <xf numFmtId="14" fontId="7" fillId="0" borderId="0" xfId="6" applyNumberFormat="1"/>
    <xf numFmtId="0" fontId="7" fillId="0" borderId="0" xfId="6" quotePrefix="1" applyAlignment="1">
      <alignment horizontal="left"/>
    </xf>
    <xf numFmtId="0" fontId="7" fillId="0" borderId="0" xfId="6" quotePrefix="1" applyFont="1" applyAlignment="1">
      <alignment horizontal="left"/>
    </xf>
    <xf numFmtId="0" fontId="7" fillId="0" borderId="0" xfId="6" applyFont="1"/>
    <xf numFmtId="0" fontId="14" fillId="0" borderId="0" xfId="3" applyFill="1" applyAlignment="1" applyProtection="1">
      <alignment horizontal="left" vertical="center"/>
    </xf>
    <xf numFmtId="0" fontId="7" fillId="36" borderId="0" xfId="6" applyFill="1" applyAlignment="1">
      <alignment horizontal="left" vertical="center"/>
    </xf>
    <xf numFmtId="178" fontId="7" fillId="36" borderId="0" xfId="6" applyNumberFormat="1" applyFill="1" applyAlignment="1">
      <alignment horizontal="left"/>
    </xf>
    <xf numFmtId="0" fontId="8" fillId="7" borderId="1" xfId="0" applyFont="1" applyFill="1" applyBorder="1" applyAlignment="1">
      <alignment horizontal="center" vertical="center" wrapText="1"/>
    </xf>
    <xf numFmtId="0" fontId="22" fillId="8" borderId="1" xfId="0" applyNumberFormat="1" applyFont="1" applyFill="1" applyBorder="1" applyAlignment="1" applyProtection="1">
      <alignment horizontal="center" vertical="center" wrapText="1"/>
      <protection locked="0"/>
    </xf>
    <xf numFmtId="0" fontId="22" fillId="17" borderId="1" xfId="0" applyNumberFormat="1" applyFont="1" applyFill="1" applyBorder="1" applyAlignment="1" applyProtection="1">
      <alignment horizontal="center" vertical="center" wrapText="1"/>
      <protection locked="0"/>
    </xf>
    <xf numFmtId="0" fontId="8" fillId="11" borderId="1" xfId="0" applyFont="1" applyFill="1" applyBorder="1" applyAlignment="1" applyProtection="1">
      <alignment vertical="center" wrapText="1"/>
    </xf>
    <xf numFmtId="2" fontId="22" fillId="10"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pplyProtection="1">
      <alignment horizontal="center" vertical="center"/>
      <protection locked="0"/>
    </xf>
    <xf numFmtId="0" fontId="8" fillId="7" borderId="1" xfId="0" applyFont="1" applyFill="1" applyBorder="1" applyAlignment="1" applyProtection="1">
      <alignment vertical="center" wrapText="1"/>
    </xf>
    <xf numFmtId="0" fontId="8" fillId="7" borderId="1" xfId="0" quotePrefix="1" applyFont="1" applyFill="1" applyBorder="1" applyAlignment="1" applyProtection="1">
      <alignment horizontal="center" vertical="center" wrapText="1"/>
    </xf>
    <xf numFmtId="0" fontId="8" fillId="7" borderId="1" xfId="0" applyFont="1" applyFill="1" applyBorder="1" applyAlignment="1" applyProtection="1">
      <alignment horizontal="center" vertical="center" wrapText="1"/>
    </xf>
    <xf numFmtId="2" fontId="22" fillId="3" borderId="1" xfId="0" applyNumberFormat="1" applyFont="1" applyFill="1" applyBorder="1" applyAlignment="1" applyProtection="1">
      <alignment horizontal="center" vertical="center"/>
    </xf>
    <xf numFmtId="2" fontId="22" fillId="10" borderId="1" xfId="0" applyNumberFormat="1" applyFont="1" applyFill="1" applyBorder="1" applyAlignment="1" applyProtection="1">
      <alignment horizontal="center" vertical="center"/>
    </xf>
    <xf numFmtId="0" fontId="7" fillId="2" borderId="0" xfId="6" quotePrefix="1" applyFont="1" applyFill="1" applyBorder="1" applyAlignment="1">
      <alignment horizontal="center" vertical="center" wrapText="1"/>
    </xf>
    <xf numFmtId="0" fontId="18" fillId="17" borderId="0" xfId="1" applyNumberFormat="1" applyFont="1" applyFill="1" applyBorder="1" applyAlignment="1">
      <alignment horizontal="center" vertical="center" wrapText="1"/>
    </xf>
    <xf numFmtId="0" fontId="14" fillId="0" borderId="0" xfId="3" applyAlignment="1" applyProtection="1">
      <alignment horizontal="left" vertical="top"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49" fontId="22"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49" fontId="16" fillId="37" borderId="1" xfId="0" applyNumberFormat="1" applyFont="1" applyFill="1" applyBorder="1" applyAlignment="1" applyProtection="1">
      <alignment horizontal="center" vertical="center" wrapText="1"/>
      <protection locked="0"/>
    </xf>
    <xf numFmtId="0" fontId="7" fillId="17" borderId="1" xfId="0" applyFont="1" applyFill="1" applyBorder="1" applyAlignment="1">
      <alignment horizontal="center" vertical="center" wrapText="1"/>
    </xf>
    <xf numFmtId="0" fontId="7" fillId="4" borderId="1" xfId="0" applyFont="1" applyFill="1" applyBorder="1" applyAlignment="1">
      <alignment vertical="center" wrapText="1"/>
    </xf>
    <xf numFmtId="164" fontId="22" fillId="9" borderId="1" xfId="0" applyNumberFormat="1" applyFont="1" applyFill="1" applyBorder="1" applyAlignment="1" applyProtection="1">
      <alignment horizontal="center" vertical="center"/>
      <protection locked="0"/>
    </xf>
    <xf numFmtId="49" fontId="22" fillId="38" borderId="1" xfId="0" applyNumberFormat="1" applyFont="1" applyFill="1" applyBorder="1" applyAlignment="1" applyProtection="1">
      <alignment horizontal="center" vertical="center" wrapText="1"/>
      <protection locked="0"/>
    </xf>
    <xf numFmtId="49" fontId="16" fillId="38" borderId="1" xfId="0" applyNumberFormat="1" applyFont="1" applyFill="1" applyBorder="1" applyAlignment="1" applyProtection="1">
      <alignment horizontal="center" vertical="center" wrapText="1"/>
      <protection locked="0"/>
    </xf>
    <xf numFmtId="0" fontId="0" fillId="0" borderId="1" xfId="0" applyBorder="1" applyAlignment="1">
      <alignment vertical="center" wrapText="1"/>
    </xf>
    <xf numFmtId="0" fontId="16" fillId="0" borderId="0" xfId="0" quotePrefix="1" applyNumberFormat="1" applyFont="1" applyAlignment="1" applyProtection="1">
      <alignment horizontal="left" vertical="top" wrapText="1"/>
    </xf>
    <xf numFmtId="49" fontId="12" fillId="6" borderId="0" xfId="1" applyNumberFormat="1" applyFont="1" applyFill="1" applyAlignment="1" applyProtection="1">
      <alignment horizontal="left" vertical="center" wrapText="1"/>
      <protection locked="0"/>
    </xf>
    <xf numFmtId="0" fontId="7" fillId="0" borderId="0" xfId="0" quotePrefix="1" applyFont="1" applyAlignment="1">
      <alignment horizontal="left" wrapText="1"/>
    </xf>
    <xf numFmtId="0" fontId="21" fillId="0" borderId="0" xfId="0" quotePrefix="1" applyNumberFormat="1" applyFont="1" applyAlignment="1" applyProtection="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6" fillId="0" borderId="0" xfId="0" quotePrefix="1" applyNumberFormat="1" applyFont="1" applyFill="1" applyAlignment="1" applyProtection="1">
      <alignment horizontal="left" vertical="top" wrapText="1"/>
    </xf>
    <xf numFmtId="49" fontId="12" fillId="6" borderId="0" xfId="1" applyNumberFormat="1" applyFont="1" applyFill="1" applyAlignment="1" applyProtection="1">
      <alignment horizontal="center" vertical="center" wrapText="1"/>
      <protection locked="0"/>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7" fillId="2" borderId="8" xfId="6" quotePrefix="1" applyFont="1" applyFill="1" applyBorder="1" applyAlignment="1">
      <alignment horizontal="center" vertical="center" wrapText="1"/>
    </xf>
    <xf numFmtId="0" fontId="31" fillId="35" borderId="13" xfId="15" quotePrefix="1" applyBorder="1" applyAlignment="1">
      <alignment horizontal="left" vertical="top" wrapText="1"/>
    </xf>
    <xf numFmtId="0" fontId="31" fillId="35" borderId="8" xfId="15" quotePrefix="1" applyBorder="1" applyAlignment="1">
      <alignment horizontal="left" vertical="top" wrapText="1"/>
    </xf>
    <xf numFmtId="0" fontId="18" fillId="6" borderId="1"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protection locked="0"/>
    </xf>
    <xf numFmtId="172" fontId="22" fillId="19" borderId="5" xfId="0" applyNumberFormat="1" applyFont="1" applyFill="1" applyBorder="1" applyAlignment="1" applyProtection="1">
      <alignment horizontal="center" vertical="center"/>
      <protection locked="0"/>
    </xf>
    <xf numFmtId="0" fontId="7" fillId="0" borderId="1" xfId="0" applyFont="1" applyBorder="1" applyAlignment="1">
      <alignment horizontal="center" vertical="center" wrapText="1"/>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8" fillId="0" borderId="1" xfId="0" applyFont="1" applyBorder="1" applyAlignment="1">
      <alignment horizontal="left" vertical="center" wrapText="1" indent="1"/>
    </xf>
    <xf numFmtId="0" fontId="7" fillId="4" borderId="1" xfId="0" applyFont="1" applyFill="1" applyBorder="1" applyAlignment="1">
      <alignment horizontal="center" vertical="center" wrapText="1"/>
    </xf>
    <xf numFmtId="0" fontId="8" fillId="0" borderId="4" xfId="0" applyFont="1" applyBorder="1" applyAlignment="1">
      <alignment horizontal="left" vertical="center" wrapText="1" indent="1"/>
    </xf>
    <xf numFmtId="0" fontId="8" fillId="0" borderId="1" xfId="0" applyFont="1" applyBorder="1" applyAlignment="1">
      <alignment horizontal="left" vertical="center" wrapText="1"/>
    </xf>
    <xf numFmtId="49" fontId="7" fillId="9" borderId="3"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8" fillId="0" borderId="1" xfId="0" applyFont="1" applyBorder="1" applyAlignment="1">
      <alignment horizontal="center" vertical="center" wrapText="1"/>
    </xf>
    <xf numFmtId="0" fontId="8" fillId="7" borderId="11" xfId="0" applyFont="1" applyFill="1" applyBorder="1" applyAlignment="1" applyProtection="1">
      <alignment horizontal="center" vertical="center" wrapText="1"/>
      <protection locked="0"/>
    </xf>
    <xf numFmtId="0" fontId="8" fillId="7" borderId="0" xfId="0" applyFont="1" applyFill="1" applyBorder="1" applyAlignment="1" applyProtection="1">
      <alignment horizontal="center" vertical="center" wrapText="1"/>
      <protection locked="0"/>
    </xf>
    <xf numFmtId="0" fontId="26" fillId="18" borderId="1" xfId="0" applyFont="1" applyFill="1" applyBorder="1" applyAlignment="1" applyProtection="1">
      <alignment horizontal="center" vertical="center" wrapText="1"/>
      <protection locked="0"/>
    </xf>
    <xf numFmtId="0" fontId="7" fillId="2" borderId="8" xfId="6" quotePrefix="1" applyFont="1" applyFill="1" applyBorder="1" applyAlignment="1">
      <alignment horizontal="left" vertical="center" wrapText="1"/>
    </xf>
    <xf numFmtId="0" fontId="7" fillId="2" borderId="8" xfId="0" quotePrefix="1" applyFont="1" applyFill="1" applyBorder="1" applyAlignment="1">
      <alignment horizontal="left" vertical="center" wrapText="1"/>
    </xf>
    <xf numFmtId="0" fontId="18" fillId="6" borderId="3" xfId="1" applyNumberFormat="1" applyFont="1" applyFill="1" applyBorder="1" applyAlignment="1">
      <alignment horizontal="center" vertical="center" wrapText="1"/>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7" fillId="9" borderId="3" xfId="6" applyNumberFormat="1" applyFont="1" applyFill="1" applyBorder="1" applyAlignment="1" applyProtection="1">
      <alignment horizontal="center" vertical="center" wrapText="1"/>
    </xf>
    <xf numFmtId="0" fontId="7" fillId="9" borderId="4" xfId="6" applyNumberFormat="1" applyFont="1" applyFill="1" applyBorder="1" applyAlignment="1" applyProtection="1">
      <alignment horizontal="center" vertical="center" wrapText="1"/>
    </xf>
    <xf numFmtId="0" fontId="7" fillId="9" borderId="5" xfId="6" applyNumberFormat="1" applyFont="1" applyFill="1" applyBorder="1" applyAlignment="1" applyProtection="1">
      <alignment horizontal="center" vertical="center" wrapText="1"/>
    </xf>
    <xf numFmtId="0" fontId="34" fillId="0" borderId="15" xfId="0" applyFont="1" applyBorder="1" applyAlignment="1">
      <alignment horizontal="center" vertical="center" wrapText="1"/>
    </xf>
    <xf numFmtId="0" fontId="34" fillId="0" borderId="16" xfId="0" applyFont="1" applyBorder="1" applyAlignment="1">
      <alignment horizontal="center" vertical="center" wrapText="1"/>
    </xf>
    <xf numFmtId="172" fontId="34" fillId="0" borderId="17" xfId="0" applyNumberFormat="1" applyFont="1" applyBorder="1" applyAlignment="1">
      <alignment horizontal="center" vertical="center" wrapText="1"/>
    </xf>
    <xf numFmtId="0" fontId="34" fillId="0" borderId="11" xfId="0" applyFont="1" applyBorder="1" applyAlignment="1">
      <alignment horizontal="center" vertical="center" wrapText="1"/>
    </xf>
    <xf numFmtId="0" fontId="34" fillId="0" borderId="0" xfId="0" applyFont="1" applyBorder="1" applyAlignment="1">
      <alignment horizontal="center" vertical="center" wrapText="1"/>
    </xf>
    <xf numFmtId="172" fontId="34" fillId="0" borderId="12" xfId="0" applyNumberFormat="1" applyFont="1" applyBorder="1" applyAlignment="1">
      <alignment horizontal="center" vertical="center" wrapText="1"/>
    </xf>
    <xf numFmtId="0" fontId="34" fillId="0" borderId="13" xfId="0" applyFont="1" applyBorder="1" applyAlignment="1">
      <alignment horizontal="center" vertical="center" wrapText="1"/>
    </xf>
    <xf numFmtId="0" fontId="34" fillId="0" borderId="8" xfId="0" applyFont="1" applyBorder="1" applyAlignment="1">
      <alignment horizontal="center" vertical="center" wrapText="1"/>
    </xf>
    <xf numFmtId="172" fontId="34" fillId="0" borderId="14" xfId="0" applyNumberFormat="1" applyFont="1" applyBorder="1" applyAlignment="1">
      <alignment horizontal="center" vertical="center" wrapText="1"/>
    </xf>
    <xf numFmtId="0" fontId="10" fillId="0" borderId="6" xfId="0" applyFont="1" applyBorder="1" applyAlignment="1">
      <alignment horizontal="left" vertical="center" wrapText="1" indent="1"/>
    </xf>
    <xf numFmtId="0" fontId="10" fillId="0" borderId="18" xfId="0" applyFont="1" applyBorder="1" applyAlignment="1">
      <alignment horizontal="left" vertical="center" wrapText="1" indent="1"/>
    </xf>
    <xf numFmtId="0" fontId="10" fillId="0" borderId="2" xfId="0" applyFont="1" applyBorder="1" applyAlignment="1">
      <alignment horizontal="left" vertical="center" wrapText="1" indent="1"/>
    </xf>
    <xf numFmtId="0" fontId="34" fillId="0" borderId="17"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8" fillId="7" borderId="1" xfId="0" applyFont="1" applyFill="1" applyBorder="1" applyAlignment="1">
      <alignment horizontal="center" vertical="center" wrapText="1"/>
    </xf>
    <xf numFmtId="0" fontId="31" fillId="35" borderId="13" xfId="15" quotePrefix="1" applyBorder="1" applyAlignment="1" applyProtection="1">
      <alignment horizontal="left" vertical="center" wrapText="1"/>
    </xf>
    <xf numFmtId="0" fontId="31" fillId="35" borderId="8" xfId="15" quotePrefix="1" applyBorder="1" applyAlignment="1" applyProtection="1">
      <alignment horizontal="left" vertical="center" wrapText="1"/>
    </xf>
    <xf numFmtId="0" fontId="31" fillId="35" borderId="13" xfId="15" quotePrefix="1" applyBorder="1" applyAlignment="1" applyProtection="1">
      <alignment horizontal="center" vertical="center" wrapText="1"/>
    </xf>
    <xf numFmtId="0" fontId="31" fillId="35" borderId="8" xfId="15" quotePrefix="1" applyBorder="1" applyAlignment="1" applyProtection="1">
      <alignment horizontal="center" vertical="center" wrapText="1"/>
    </xf>
    <xf numFmtId="0" fontId="31" fillId="35" borderId="14" xfId="15" quotePrefix="1" applyBorder="1" applyAlignment="1" applyProtection="1">
      <alignment horizontal="center" vertical="center" wrapText="1"/>
    </xf>
    <xf numFmtId="0" fontId="18" fillId="6" borderId="1" xfId="1" applyNumberFormat="1" applyFont="1" applyFill="1" applyBorder="1" applyAlignment="1" applyProtection="1">
      <alignment horizontal="center"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8" fillId="7" borderId="4" xfId="0" applyFont="1" applyFill="1" applyBorder="1" applyAlignment="1" applyProtection="1">
      <alignment horizontal="center" vertical="center" wrapText="1"/>
      <protection locked="0"/>
    </xf>
    <xf numFmtId="0" fontId="7" fillId="0" borderId="0" xfId="0" applyFont="1" applyBorder="1" applyAlignment="1">
      <alignment horizontal="left" vertical="center" wrapText="1"/>
    </xf>
    <xf numFmtId="0" fontId="0" fillId="0" borderId="0" xfId="0" applyBorder="1" applyAlignment="1">
      <alignment horizontal="left" vertical="center" wrapText="1"/>
    </xf>
    <xf numFmtId="0" fontId="8" fillId="7" borderId="1" xfId="0" applyFont="1" applyFill="1" applyBorder="1" applyAlignment="1" applyProtection="1">
      <alignment horizontal="center" vertical="center" wrapText="1"/>
      <protection locked="0"/>
    </xf>
    <xf numFmtId="0" fontId="7" fillId="2" borderId="0" xfId="0" quotePrefix="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31" fillId="17" borderId="0" xfId="15" quotePrefix="1" applyFill="1" applyBorder="1" applyAlignment="1">
      <alignment horizontal="left" vertical="top"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7" fillId="6" borderId="3" xfId="1" applyNumberFormat="1" applyFont="1" applyFill="1" applyBorder="1" applyAlignment="1" applyProtection="1">
      <alignment horizontal="center" vertical="center" wrapText="1"/>
    </xf>
    <xf numFmtId="0" fontId="27" fillId="6" borderId="4" xfId="1" applyNumberFormat="1" applyFont="1" applyFill="1" applyBorder="1" applyAlignment="1" applyProtection="1">
      <alignment horizontal="center" vertical="center" wrapText="1"/>
    </xf>
    <xf numFmtId="0" fontId="27" fillId="6" borderId="5" xfId="1" applyNumberFormat="1" applyFont="1" applyFill="1" applyBorder="1" applyAlignment="1" applyProtection="1">
      <alignment horizontal="center" vertical="center" wrapText="1"/>
    </xf>
    <xf numFmtId="0" fontId="8" fillId="7" borderId="3" xfId="0" applyFont="1" applyFill="1" applyBorder="1" applyAlignment="1" applyProtection="1">
      <alignment horizontal="left" vertical="center" wrapText="1"/>
    </xf>
    <xf numFmtId="0" fontId="8" fillId="7" borderId="4" xfId="0" applyFont="1" applyFill="1" applyBorder="1" applyAlignment="1" applyProtection="1">
      <alignment horizontal="left" vertical="center" wrapText="1"/>
    </xf>
    <xf numFmtId="0" fontId="8" fillId="7" borderId="5" xfId="0" applyFont="1" applyFill="1" applyBorder="1" applyAlignment="1" applyProtection="1">
      <alignment horizontal="left" vertical="center" wrapText="1"/>
    </xf>
    <xf numFmtId="0" fontId="27" fillId="6" borderId="3" xfId="1" applyNumberFormat="1" applyFont="1" applyFill="1" applyBorder="1" applyAlignment="1" applyProtection="1">
      <alignment horizontal="left" vertical="center" wrapText="1"/>
    </xf>
    <xf numFmtId="0" fontId="27" fillId="6" borderId="4" xfId="1" applyNumberFormat="1" applyFont="1" applyFill="1" applyBorder="1" applyAlignment="1" applyProtection="1">
      <alignment horizontal="left" vertical="center" wrapText="1"/>
    </xf>
    <xf numFmtId="0" fontId="27" fillId="6" borderId="5" xfId="1" applyNumberFormat="1" applyFont="1" applyFill="1" applyBorder="1" applyAlignment="1" applyProtection="1">
      <alignment horizontal="left" vertical="center" wrapText="1"/>
    </xf>
    <xf numFmtId="0" fontId="7" fillId="0" borderId="0" xfId="0" quotePrefix="1" applyFont="1" applyAlignment="1" applyProtection="1">
      <alignment horizontal="left" vertical="top" wrapText="1"/>
    </xf>
    <xf numFmtId="0" fontId="7" fillId="0" borderId="0" xfId="0" quotePrefix="1" applyFont="1" applyAlignment="1" applyProtection="1">
      <alignment horizontal="left"/>
    </xf>
  </cellXfs>
  <cellStyles count="29">
    <cellStyle name="40% - Accent1" xfId="9" builtinId="31"/>
    <cellStyle name="40% - Accent1 2" xfId="16" xr:uid="{00000000-0005-0000-0000-000001000000}"/>
    <cellStyle name="40% - Accent4" xfId="12" builtinId="43"/>
    <cellStyle name="40% - Accent4 2" xfId="17" xr:uid="{00000000-0005-0000-0000-000003000000}"/>
    <cellStyle name="60% - Accent2" xfId="10" builtinId="36"/>
    <cellStyle name="Accent1" xfId="8" builtinId="29"/>
    <cellStyle name="Accent4" xfId="11" builtinId="41"/>
    <cellStyle name="Accent6" xfId="13" builtinId="49"/>
    <cellStyle name="Comma 2" xfId="7" xr:uid="{00000000-0005-0000-0000-000009000000}"/>
    <cellStyle name="Comma 2 2" xfId="26" xr:uid="{68D5EE8B-B1C8-4555-90B9-7F66232467A0}"/>
    <cellStyle name="Heading 2" xfId="4" builtinId="17"/>
    <cellStyle name="Heading 2 2" xfId="24" xr:uid="{B038D77A-DF12-400F-BFA4-445EC7716940}"/>
    <cellStyle name="Heading 3" xfId="5" builtinId="18"/>
    <cellStyle name="Heading 3 2" xfId="25" xr:uid="{138E18D5-3EC3-4D7D-AADB-3D78CC98F321}"/>
    <cellStyle name="Heading 4" xfId="1" builtinId="19"/>
    <cellStyle name="Heading 4 2" xfId="21" xr:uid="{01355CDE-F32E-4DB2-88D2-85BF5694E5EC}"/>
    <cellStyle name="Hyperlink" xfId="3" builtinId="8"/>
    <cellStyle name="Hyperlink 2" xfId="23" xr:uid="{05A59A70-DC17-464A-90B0-F8C6F7268A94}"/>
    <cellStyle name="Input" xfId="2" builtinId="20"/>
    <cellStyle name="Input 2" xfId="22" xr:uid="{0338974D-5A82-46A7-920B-741B6231D719}"/>
    <cellStyle name="Neutral" xfId="15" builtinId="28"/>
    <cellStyle name="Normal" xfId="0" builtinId="0"/>
    <cellStyle name="Normal 2" xfId="6" xr:uid="{00000000-0005-0000-0000-000011000000}"/>
    <cellStyle name="Normal 3" xfId="14" xr:uid="{00000000-0005-0000-0000-000012000000}"/>
    <cellStyle name="Normal 3 2" xfId="28" xr:uid="{428F5148-5D65-49AF-8804-459EF323F5B2}"/>
    <cellStyle name="Normal 3 3" xfId="20" xr:uid="{A5CC1BC8-AB78-463D-8C98-8B2B112DAFAB}"/>
    <cellStyle name="Normal 4" xfId="27" xr:uid="{E42BA641-55E9-4795-B6C2-97D5EF520C6F}"/>
    <cellStyle name="Normal 5" xfId="19" xr:uid="{2CE215E1-4C12-4050-B714-ABD7F93919BD}"/>
    <cellStyle name="Text_CEPATNEI" xfId="18"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5"/>
  <sheetViews>
    <sheetView showGridLines="0" zoomScaleNormal="100" zoomScaleSheetLayoutView="100" workbookViewId="0">
      <selection activeCell="B15" sqref="B15:E15"/>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3"/>
      <c r="B1" s="23"/>
      <c r="C1" s="23"/>
      <c r="D1" s="23"/>
      <c r="E1" s="23"/>
    </row>
    <row r="2" spans="1:8" ht="16.5" x14ac:dyDescent="0.2">
      <c r="A2" s="139" t="s">
        <v>122</v>
      </c>
      <c r="B2" s="62"/>
      <c r="C2" s="62"/>
      <c r="D2" s="62"/>
      <c r="E2" s="62"/>
    </row>
    <row r="3" spans="1:8" ht="15" x14ac:dyDescent="0.2">
      <c r="A3" s="66"/>
      <c r="B3" s="135" t="s">
        <v>123</v>
      </c>
      <c r="C3" s="134" t="s">
        <v>126</v>
      </c>
      <c r="D3" s="134" t="s">
        <v>21</v>
      </c>
      <c r="E3" s="134" t="s">
        <v>20</v>
      </c>
    </row>
    <row r="4" spans="1:8" ht="15" x14ac:dyDescent="0.2">
      <c r="A4" s="63" t="s">
        <v>122</v>
      </c>
      <c r="B4" s="27" t="s">
        <v>549</v>
      </c>
      <c r="C4" s="27" t="s">
        <v>523</v>
      </c>
      <c r="D4" s="27" t="s">
        <v>524</v>
      </c>
      <c r="E4" s="27" t="s">
        <v>548</v>
      </c>
    </row>
    <row r="5" spans="1:8" x14ac:dyDescent="0.2">
      <c r="A5" s="62"/>
      <c r="B5" s="62"/>
      <c r="C5" s="62"/>
      <c r="D5" s="62"/>
      <c r="E5" s="62"/>
    </row>
    <row r="6" spans="1:8" ht="16.5" x14ac:dyDescent="0.2">
      <c r="A6" s="65" t="s">
        <v>15</v>
      </c>
      <c r="B6" s="62"/>
      <c r="C6" s="62"/>
      <c r="D6" s="62"/>
      <c r="E6" s="62"/>
    </row>
    <row r="7" spans="1:8" ht="15" x14ac:dyDescent="0.2">
      <c r="A7" s="67" t="s">
        <v>16</v>
      </c>
      <c r="B7" s="201" t="s">
        <v>17</v>
      </c>
      <c r="C7" s="201"/>
      <c r="D7" s="201"/>
      <c r="E7" s="201"/>
    </row>
    <row r="8" spans="1:8" ht="30" customHeight="1" x14ac:dyDescent="0.2">
      <c r="A8" s="71" t="s">
        <v>177</v>
      </c>
      <c r="B8" s="200" t="s">
        <v>166</v>
      </c>
      <c r="C8" s="200"/>
      <c r="D8" s="200"/>
      <c r="E8" s="200"/>
    </row>
    <row r="9" spans="1:8" ht="30" customHeight="1" x14ac:dyDescent="0.2">
      <c r="A9" s="71" t="s">
        <v>38</v>
      </c>
      <c r="B9" s="200"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J Licence area.</v>
      </c>
      <c r="C9" s="200"/>
      <c r="D9" s="200"/>
      <c r="E9" s="200"/>
    </row>
    <row r="10" spans="1:8" ht="30" customHeight="1" x14ac:dyDescent="0.2">
      <c r="A10" s="71" t="s">
        <v>39</v>
      </c>
      <c r="B10" s="200" t="s">
        <v>19</v>
      </c>
      <c r="C10" s="200"/>
      <c r="D10" s="200"/>
      <c r="E10" s="200"/>
    </row>
    <row r="11" spans="1:8" ht="61.5" customHeight="1" x14ac:dyDescent="0.2">
      <c r="A11" s="71" t="s">
        <v>40</v>
      </c>
      <c r="B11" s="200"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J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0"/>
      <c r="D11" s="200"/>
      <c r="E11" s="200"/>
      <c r="F11" s="203"/>
      <c r="G11" s="203"/>
      <c r="H11" s="203"/>
    </row>
    <row r="12" spans="1:8" ht="86.25" customHeight="1" x14ac:dyDescent="0.2">
      <c r="A12" s="71" t="s">
        <v>28</v>
      </c>
      <c r="B12" s="206" t="s">
        <v>140</v>
      </c>
      <c r="C12" s="206"/>
      <c r="D12" s="206"/>
      <c r="E12" s="206"/>
    </row>
    <row r="13" spans="1:8" ht="33.75" customHeight="1" x14ac:dyDescent="0.2">
      <c r="A13" s="71" t="s">
        <v>141</v>
      </c>
      <c r="B13" s="200"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J Licence area.</v>
      </c>
      <c r="C13" s="200"/>
      <c r="D13" s="200"/>
      <c r="E13" s="200"/>
    </row>
    <row r="14" spans="1:8" ht="33.75" customHeight="1" x14ac:dyDescent="0.2">
      <c r="A14" s="188" t="s">
        <v>516</v>
      </c>
      <c r="B14" s="200" t="s">
        <v>517</v>
      </c>
      <c r="C14" s="200"/>
      <c r="D14" s="200"/>
      <c r="E14" s="200"/>
    </row>
    <row r="15" spans="1:8" ht="29.25" customHeight="1" x14ac:dyDescent="0.2">
      <c r="A15" s="71" t="s">
        <v>31</v>
      </c>
      <c r="B15" s="200" t="s">
        <v>108</v>
      </c>
      <c r="C15" s="200"/>
      <c r="D15" s="200"/>
      <c r="E15" s="200"/>
    </row>
    <row r="16" spans="1:8" ht="30" customHeight="1" x14ac:dyDescent="0.2">
      <c r="A16" s="71" t="s">
        <v>82</v>
      </c>
      <c r="B16" s="200" t="s">
        <v>81</v>
      </c>
      <c r="C16" s="200"/>
      <c r="D16" s="200"/>
      <c r="E16" s="200"/>
    </row>
    <row r="17" spans="1:5" x14ac:dyDescent="0.2">
      <c r="A17" s="62"/>
      <c r="B17" s="62"/>
      <c r="C17" s="62"/>
      <c r="D17" s="62"/>
      <c r="E17" s="62"/>
    </row>
    <row r="18" spans="1:5" ht="15" x14ac:dyDescent="0.2">
      <c r="A18" s="68" t="s">
        <v>26</v>
      </c>
      <c r="B18" s="62"/>
      <c r="C18" s="62"/>
      <c r="D18" s="62"/>
      <c r="E18" s="62"/>
    </row>
    <row r="19" spans="1:5" ht="15" x14ac:dyDescent="0.2">
      <c r="A19" s="67"/>
      <c r="B19" s="207"/>
      <c r="C19" s="207"/>
      <c r="D19" s="207"/>
      <c r="E19" s="207"/>
    </row>
    <row r="20" spans="1:5" ht="32.25" customHeight="1" x14ac:dyDescent="0.2">
      <c r="A20" s="204" t="s">
        <v>66</v>
      </c>
      <c r="B20" s="205"/>
      <c r="C20" s="205"/>
      <c r="D20" s="205"/>
      <c r="E20" s="205"/>
    </row>
    <row r="21" spans="1:5" x14ac:dyDescent="0.2">
      <c r="A21" s="62"/>
      <c r="B21" s="62"/>
      <c r="C21" s="62"/>
      <c r="D21" s="62"/>
      <c r="E21" s="62"/>
    </row>
    <row r="22" spans="1:5" ht="15" x14ac:dyDescent="0.2">
      <c r="A22" s="69" t="s">
        <v>27</v>
      </c>
      <c r="B22" s="62"/>
      <c r="C22" s="62"/>
      <c r="D22" s="62"/>
      <c r="E22" s="62"/>
    </row>
    <row r="23" spans="1:5" ht="15" x14ac:dyDescent="0.2">
      <c r="A23" s="64"/>
      <c r="B23" s="207"/>
      <c r="C23" s="207"/>
      <c r="D23" s="207"/>
      <c r="E23" s="207"/>
    </row>
    <row r="24" spans="1:5" ht="28.5" customHeight="1" x14ac:dyDescent="0.2">
      <c r="A24" s="204" t="s">
        <v>41</v>
      </c>
      <c r="B24" s="205"/>
      <c r="C24" s="205"/>
      <c r="D24" s="205"/>
      <c r="E24" s="205"/>
    </row>
    <row r="25" spans="1:5" ht="28.5" customHeight="1" x14ac:dyDescent="0.2">
      <c r="A25" s="202" t="s">
        <v>121</v>
      </c>
      <c r="B25" s="202"/>
      <c r="C25" s="202"/>
      <c r="D25" s="202"/>
      <c r="E25" s="202"/>
    </row>
  </sheetData>
  <mergeCells count="16">
    <mergeCell ref="A25:E25"/>
    <mergeCell ref="F11:H11"/>
    <mergeCell ref="A20:E20"/>
    <mergeCell ref="A24:E24"/>
    <mergeCell ref="B12:E12"/>
    <mergeCell ref="B15:E15"/>
    <mergeCell ref="B13:E13"/>
    <mergeCell ref="B16:E16"/>
    <mergeCell ref="B19:E19"/>
    <mergeCell ref="B23:E23"/>
    <mergeCell ref="B14:E14"/>
    <mergeCell ref="B8:E8"/>
    <mergeCell ref="B9:E9"/>
    <mergeCell ref="B10:E10"/>
    <mergeCell ref="B11:E11"/>
    <mergeCell ref="B7:E7"/>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6"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45"/>
  <sheetViews>
    <sheetView topLeftCell="A2" zoomScale="80" zoomScaleNormal="80" zoomScaleSheetLayoutView="100" workbookViewId="0">
      <selection activeCell="J38" sqref="J38"/>
    </sheetView>
  </sheetViews>
  <sheetFormatPr defaultRowHeight="27.75" customHeight="1" x14ac:dyDescent="0.2"/>
  <cols>
    <col min="1" max="1" width="49" style="2" bestFit="1" customWidth="1"/>
    <col min="2" max="2" width="17.5703125" style="3" customWidth="1"/>
    <col min="3" max="3" width="6.85546875" style="2" customWidth="1"/>
    <col min="4" max="6" width="17.5703125" style="3" customWidth="1"/>
    <col min="7" max="16384" width="9.140625" style="2"/>
  </cols>
  <sheetData>
    <row r="1" spans="1:6" ht="27.75" customHeight="1" x14ac:dyDescent="0.2">
      <c r="A1" s="13" t="s">
        <v>18</v>
      </c>
      <c r="B1" s="273"/>
      <c r="C1" s="273"/>
      <c r="D1" s="186"/>
      <c r="E1" s="186"/>
      <c r="F1" s="186"/>
    </row>
    <row r="2" spans="1:6" ht="35.1" customHeight="1" x14ac:dyDescent="0.2">
      <c r="A2" s="236" t="str">
        <f>Overview!B4&amp; " - Effective from "&amp;Overview!D4&amp;" - "&amp;Overview!E4&amp;" Supplier of Last Resort and Eligible Bad Debt Pass-Through Costs"</f>
        <v>Vattenfall Networks Limited - GSP J - Effective from 1 April 2021 - Submitted Supplier of Last Resort and Eligible Bad Debt Pass-Through Costs</v>
      </c>
      <c r="B2" s="237"/>
      <c r="C2" s="237"/>
      <c r="D2" s="237"/>
      <c r="E2" s="237"/>
      <c r="F2" s="238"/>
    </row>
    <row r="3" spans="1:6" s="83" customFormat="1" ht="21" customHeight="1" x14ac:dyDescent="0.2">
      <c r="A3" s="187"/>
      <c r="B3" s="187"/>
      <c r="C3" s="187"/>
      <c r="D3" s="187"/>
      <c r="E3" s="187"/>
      <c r="F3" s="187"/>
    </row>
    <row r="4" spans="1:6" ht="78.75" customHeight="1" x14ac:dyDescent="0.2">
      <c r="A4" s="26" t="s">
        <v>127</v>
      </c>
      <c r="B4" s="175" t="s">
        <v>422</v>
      </c>
      <c r="C4" s="175" t="s">
        <v>23</v>
      </c>
      <c r="D4" s="175" t="s">
        <v>513</v>
      </c>
      <c r="E4" s="175" t="s">
        <v>514</v>
      </c>
      <c r="F4" s="175" t="s">
        <v>515</v>
      </c>
    </row>
    <row r="5" spans="1:6" ht="32.25" customHeight="1" x14ac:dyDescent="0.2">
      <c r="A5" s="16" t="s">
        <v>143</v>
      </c>
      <c r="B5" s="176" t="str">
        <f>IFERROR(INDEX('Annex 1 LV, HV and UMS charges'!$B$12:$B$27,MATCH($A5,'Annex 1 LV, HV and UMS charges'!$A$12:$A$292,0)),INDEX('Annex 4 LDNO charges'!$B$12:$B$97,MATCH($A5,'Annex 4 LDNO charges'!$A$12:$A$97,0)))</f>
        <v>J01 , J31 , J61, J02 , J32 , J62, J08 , J38 , J68</v>
      </c>
      <c r="C5" s="177" t="str">
        <f>IFERROR(INDEX('Annex 1 LV, HV and UMS charges'!$C$12:$C$27,MATCH($A5,'Annex 1 LV, HV and UMS charges'!$A$12:$A$292,0)),INDEX('Annex 4 LDNO charges'!$C$12:$C$97,MATCH($A5,'Annex 4 LDNO charges'!$A$12:$A$97,0)))</f>
        <v>1, 2 or 0</v>
      </c>
      <c r="D5" s="196">
        <v>7.9313589463666234E-3</v>
      </c>
      <c r="E5" s="196"/>
      <c r="F5" s="196">
        <v>0.1887162074187432</v>
      </c>
    </row>
    <row r="6" spans="1:6" ht="27" customHeight="1" x14ac:dyDescent="0.2">
      <c r="A6" s="16" t="s">
        <v>145</v>
      </c>
      <c r="B6" s="176" t="str">
        <f>IFERROR(INDEX('Annex 1 LV, HV and UMS charges'!$B$12:$B$27,MATCH($A6,'Annex 1 LV, HV and UMS charges'!$A$12:$A$292,0)),INDEX('Annex 4 LDNO charges'!$B$12:$B$97,MATCH($A6,'Annex 4 LDNO charges'!$A$12:$A$97,0)))</f>
        <v xml:space="preserve">J04 , J34 , J64, J05 , J35 , J65, J07 , J37 , J67, ,J09 , J39 , J69,11J , 61J , , 12J , 62J , , 13J , 63J , , 14J , 64J , </v>
      </c>
      <c r="C6" s="177" t="str">
        <f>IFERROR(INDEX('Annex 1 LV, HV and UMS charges'!$C$12:$C$27,MATCH($A6,'Annex 1 LV, HV and UMS charges'!$A$12:$A$292,0)),INDEX('Annex 4 LDNO charges'!$C$12:$C$97,MATCH($A6,'Annex 4 LDNO charges'!$A$12:$A$97,0)))</f>
        <v>3-8 or 0</v>
      </c>
      <c r="D6" s="46"/>
      <c r="E6" s="46"/>
      <c r="F6" s="196">
        <v>0.1887162074187432</v>
      </c>
    </row>
    <row r="7" spans="1:6" ht="27" customHeight="1" x14ac:dyDescent="0.2">
      <c r="A7" s="16" t="s">
        <v>147</v>
      </c>
      <c r="B7" s="176" t="str">
        <f>IFERROR(INDEX('Annex 1 LV, HV and UMS charges'!$B$12:$B$27,MATCH($A7,'Annex 1 LV, HV and UMS charges'!$A$12:$A$292,0)),INDEX('Annex 4 LDNO charges'!$B$12:$B$97,MATCH($A7,'Annex 4 LDNO charges'!$A$12:$A$97,0)))</f>
        <v xml:space="preserve">J26 , J56 , J86,21J , 71J ,  ,23J , 73J ,  ,24J , 74J , , 22J , 72J , </v>
      </c>
      <c r="C7" s="177">
        <f>IFERROR(INDEX('Annex 1 LV, HV and UMS charges'!$C$12:$C$27,MATCH($A7,'Annex 1 LV, HV and UMS charges'!$A$12:$A$292,0)),INDEX('Annex 4 LDNO charges'!$C$12:$C$97,MATCH($A7,'Annex 4 LDNO charges'!$A$12:$A$97,0)))</f>
        <v>0</v>
      </c>
      <c r="D7" s="46"/>
      <c r="E7" s="46"/>
      <c r="F7" s="196">
        <v>0.1887162074187432</v>
      </c>
    </row>
    <row r="8" spans="1:6" ht="27" customHeight="1" x14ac:dyDescent="0.2">
      <c r="A8" s="16" t="s">
        <v>148</v>
      </c>
      <c r="B8" s="176" t="str">
        <f>IFERROR(INDEX('Annex 1 LV, HV and UMS charges'!$B$12:$B$27,MATCH($A8,'Annex 1 LV, HV and UMS charges'!$A$12:$A$292,0)),INDEX('Annex 4 LDNO charges'!$B$12:$B$97,MATCH($A8,'Annex 4 LDNO charges'!$A$12:$A$97,0)))</f>
        <v xml:space="preserve">J55 , J85,Y1J , ,Y3J , ,Y4J , ,Y2J , </v>
      </c>
      <c r="C8" s="177">
        <f>IFERROR(INDEX('Annex 1 LV, HV and UMS charges'!$C$12:$C$27,MATCH($A8,'Annex 1 LV, HV and UMS charges'!$A$12:$A$292,0)),INDEX('Annex 4 LDNO charges'!$C$12:$C$97,MATCH($A8,'Annex 4 LDNO charges'!$A$12:$A$97,0)))</f>
        <v>0</v>
      </c>
      <c r="D8" s="46"/>
      <c r="E8" s="46"/>
      <c r="F8" s="196">
        <v>0.1887162074187432</v>
      </c>
    </row>
    <row r="9" spans="1:6" ht="27" customHeight="1" x14ac:dyDescent="0.2">
      <c r="A9" s="16" t="s">
        <v>149</v>
      </c>
      <c r="B9" s="176" t="str">
        <f>IFERROR(INDEX('Annex 1 LV, HV and UMS charges'!$B$12:$B$27,MATCH($A9,'Annex 1 LV, HV and UMS charges'!$A$12:$A$292,0)),INDEX('Annex 4 LDNO charges'!$B$12:$B$97,MATCH($A9,'Annex 4 LDNO charges'!$A$12:$A$97,0)))</f>
        <v xml:space="preserve">J54 , J84,81J ,  ,83J , ,84J , ,82J , </v>
      </c>
      <c r="C9" s="177">
        <f>IFERROR(INDEX('Annex 1 LV, HV and UMS charges'!$C$12:$C$27,MATCH($A9,'Annex 1 LV, HV and UMS charges'!$A$12:$A$292,0)),INDEX('Annex 4 LDNO charges'!$C$12:$C$97,MATCH($A9,'Annex 4 LDNO charges'!$A$12:$A$97,0)))</f>
        <v>0</v>
      </c>
      <c r="D9" s="46"/>
      <c r="E9" s="46"/>
      <c r="F9" s="196">
        <v>0.1887162074187432</v>
      </c>
    </row>
    <row r="10" spans="1:6" ht="27" customHeight="1" x14ac:dyDescent="0.2">
      <c r="A10" s="178" t="s">
        <v>423</v>
      </c>
      <c r="B10" s="176" t="str">
        <f>IFERROR(INDEX('Annex 1 LV, HV and UMS charges'!$B$12:$B$27,MATCH($A10,'Annex 1 LV, HV and UMS charges'!$A$12:$A$292,0)),INDEX('Annex 4 LDNO charges'!$B$12:$B$97,MATCH($A10,'Annex 4 LDNO charges'!$A$12:$A$97,0)))</f>
        <v>J01, J02, J08</v>
      </c>
      <c r="C10" s="177" t="str">
        <f>IFERROR(INDEX('Annex 1 LV, HV and UMS charges'!$C$12:$C$27,MATCH($A10,'Annex 1 LV, HV and UMS charges'!$A$12:$A$292,0)),INDEX('Annex 4 LDNO charges'!$C$12:$C$97,MATCH($A10,'Annex 4 LDNO charges'!$A$12:$A$97,0)))</f>
        <v>1, 2 or 0</v>
      </c>
      <c r="D10" s="196">
        <v>7.9313589463666234E-3</v>
      </c>
      <c r="E10" s="196"/>
      <c r="F10" s="196">
        <v>0.1887162074187432</v>
      </c>
    </row>
    <row r="11" spans="1:6" ht="27" customHeight="1" x14ac:dyDescent="0.2">
      <c r="A11" s="178" t="s">
        <v>425</v>
      </c>
      <c r="B11" s="176" t="str">
        <f>IFERROR(INDEX('Annex 1 LV, HV and UMS charges'!$B$12:$B$27,MATCH($A11,'Annex 1 LV, HV and UMS charges'!$A$12:$A$292,0)),INDEX('Annex 4 LDNO charges'!$B$12:$B$97,MATCH($A11,'Annex 4 LDNO charges'!$A$12:$A$97,0)))</f>
        <v>J05, J04, J07, J09, 11J,12J,13J, 14J</v>
      </c>
      <c r="C11" s="177" t="str">
        <f>IFERROR(INDEX('Annex 1 LV, HV and UMS charges'!$C$12:$C$27,MATCH($A11,'Annex 1 LV, HV and UMS charges'!$A$12:$A$292,0)),INDEX('Annex 4 LDNO charges'!$C$12:$C$97,MATCH($A11,'Annex 4 LDNO charges'!$A$12:$A$97,0)))</f>
        <v>3-8 or 0</v>
      </c>
      <c r="D11" s="46"/>
      <c r="E11" s="46"/>
      <c r="F11" s="196">
        <v>0.1887162074187432</v>
      </c>
    </row>
    <row r="12" spans="1:6" ht="27" customHeight="1" x14ac:dyDescent="0.2">
      <c r="A12" s="178" t="s">
        <v>427</v>
      </c>
      <c r="B12" s="176" t="str">
        <f>IFERROR(INDEX('Annex 1 LV, HV and UMS charges'!$B$12:$B$27,MATCH($A12,'Annex 1 LV, HV and UMS charges'!$A$12:$A$292,0)),INDEX('Annex 4 LDNO charges'!$B$12:$B$97,MATCH($A12,'Annex 4 LDNO charges'!$A$12:$A$97,0)))</f>
        <v>J26, 21J,22J,23J, 24J</v>
      </c>
      <c r="C12" s="177">
        <f>IFERROR(INDEX('Annex 1 LV, HV and UMS charges'!$C$12:$C$27,MATCH($A12,'Annex 1 LV, HV and UMS charges'!$A$12:$A$292,0)),INDEX('Annex 4 LDNO charges'!$C$12:$C$97,MATCH($A12,'Annex 4 LDNO charges'!$A$12:$A$97,0)))</f>
        <v>0</v>
      </c>
      <c r="D12" s="46"/>
      <c r="E12" s="46"/>
      <c r="F12" s="196">
        <v>0.1887162074187432</v>
      </c>
    </row>
    <row r="13" spans="1:6" ht="27" customHeight="1" x14ac:dyDescent="0.2">
      <c r="A13" s="181" t="s">
        <v>431</v>
      </c>
      <c r="B13" s="176" t="str">
        <f>IFERROR(INDEX('Annex 1 LV, HV and UMS charges'!$B$12:$B$27,MATCH($A13,'Annex 1 LV, HV and UMS charges'!$A$12:$A$292,0)),INDEX('Annex 4 LDNO charges'!$B$12:$B$97,MATCH($A13,'Annex 4 LDNO charges'!$A$12:$A$97,0)))</f>
        <v>J68, J62, J61</v>
      </c>
      <c r="C13" s="177" t="str">
        <f>IFERROR(INDEX('Annex 1 LV, HV and UMS charges'!$C$12:$C$27,MATCH($A13,'Annex 1 LV, HV and UMS charges'!$A$12:$A$292,0)),INDEX('Annex 4 LDNO charges'!$C$12:$C$97,MATCH($A13,'Annex 4 LDNO charges'!$A$12:$A$97,0)))</f>
        <v>1, 2 or 0</v>
      </c>
      <c r="D13" s="196">
        <v>7.9313589463666234E-3</v>
      </c>
      <c r="E13" s="196"/>
      <c r="F13" s="196">
        <v>0.1887162074187432</v>
      </c>
    </row>
    <row r="14" spans="1:6" ht="27.75" customHeight="1" x14ac:dyDescent="0.2">
      <c r="A14" s="181" t="s">
        <v>433</v>
      </c>
      <c r="B14" s="176" t="str">
        <f>IFERROR(INDEX('Annex 1 LV, HV and UMS charges'!$B$12:$B$27,MATCH($A14,'Annex 1 LV, HV and UMS charges'!$A$12:$A$292,0)),INDEX('Annex 4 LDNO charges'!$B$12:$B$97,MATCH($A14,'Annex 4 LDNO charges'!$A$12:$A$97,0)))</f>
        <v>J65, J64, J67, J69, 61J,62J,63J, 64J</v>
      </c>
      <c r="C14" s="177" t="str">
        <f>IFERROR(INDEX('Annex 1 LV, HV and UMS charges'!$C$12:$C$27,MATCH($A14,'Annex 1 LV, HV and UMS charges'!$A$12:$A$292,0)),INDEX('Annex 4 LDNO charges'!$C$12:$C$97,MATCH($A14,'Annex 4 LDNO charges'!$A$12:$A$97,0)))</f>
        <v>3-8 or 0</v>
      </c>
      <c r="D14" s="46"/>
      <c r="E14" s="46"/>
      <c r="F14" s="196">
        <v>0.1887162074187432</v>
      </c>
    </row>
    <row r="15" spans="1:6" ht="27.75" customHeight="1" x14ac:dyDescent="0.2">
      <c r="A15" s="181" t="s">
        <v>435</v>
      </c>
      <c r="B15" s="176" t="str">
        <f>IFERROR(INDEX('Annex 1 LV, HV and UMS charges'!$B$12:$B$27,MATCH($A15,'Annex 1 LV, HV and UMS charges'!$A$12:$A$292,0)),INDEX('Annex 4 LDNO charges'!$B$12:$B$97,MATCH($A15,'Annex 4 LDNO charges'!$A$12:$A$97,0)))</f>
        <v>J86, 71J,72J,73J, 74J</v>
      </c>
      <c r="C15" s="177">
        <f>IFERROR(INDEX('Annex 1 LV, HV and UMS charges'!$C$12:$C$27,MATCH($A15,'Annex 1 LV, HV and UMS charges'!$A$12:$A$292,0)),INDEX('Annex 4 LDNO charges'!$C$12:$C$97,MATCH($A15,'Annex 4 LDNO charges'!$A$12:$A$97,0)))</f>
        <v>0</v>
      </c>
      <c r="D15" s="46"/>
      <c r="E15" s="46"/>
      <c r="F15" s="196">
        <v>0.1887162074187432</v>
      </c>
    </row>
    <row r="16" spans="1:6" ht="27.75" customHeight="1" x14ac:dyDescent="0.2">
      <c r="A16" s="181" t="s">
        <v>436</v>
      </c>
      <c r="B16" s="176" t="str">
        <f>IFERROR(INDEX('Annex 1 LV, HV and UMS charges'!$B$12:$B$27,MATCH($A16,'Annex 1 LV, HV and UMS charges'!$A$12:$A$292,0)),INDEX('Annex 4 LDNO charges'!$B$12:$B$97,MATCH($A16,'Annex 4 LDNO charges'!$A$12:$A$97,0)))</f>
        <v>J85, Y1J,Y2J,Y3J, Y4J</v>
      </c>
      <c r="C16" s="177">
        <f>IFERROR(INDEX('Annex 1 LV, HV and UMS charges'!$C$12:$C$27,MATCH($A16,'Annex 1 LV, HV and UMS charges'!$A$12:$A$292,0)),INDEX('Annex 4 LDNO charges'!$C$12:$C$97,MATCH($A16,'Annex 4 LDNO charges'!$A$12:$A$97,0)))</f>
        <v>0</v>
      </c>
      <c r="D16" s="46"/>
      <c r="E16" s="46"/>
      <c r="F16" s="196">
        <v>0.1887162074187432</v>
      </c>
    </row>
    <row r="17" spans="1:6" ht="27.75" customHeight="1" x14ac:dyDescent="0.2">
      <c r="A17" s="181" t="s">
        <v>437</v>
      </c>
      <c r="B17" s="176" t="str">
        <f>IFERROR(INDEX('Annex 1 LV, HV and UMS charges'!$B$12:$B$27,MATCH($A17,'Annex 1 LV, HV and UMS charges'!$A$12:$A$292,0)),INDEX('Annex 4 LDNO charges'!$B$12:$B$97,MATCH($A17,'Annex 4 LDNO charges'!$A$12:$A$97,0)))</f>
        <v>J84, 81J,82J,83J, 84J</v>
      </c>
      <c r="C17" s="177">
        <f>IFERROR(INDEX('Annex 1 LV, HV and UMS charges'!$C$12:$C$27,MATCH($A17,'Annex 1 LV, HV and UMS charges'!$A$12:$A$292,0)),INDEX('Annex 4 LDNO charges'!$C$12:$C$97,MATCH($A17,'Annex 4 LDNO charges'!$A$12:$A$97,0)))</f>
        <v>0</v>
      </c>
      <c r="D17" s="46"/>
      <c r="E17" s="46"/>
      <c r="F17" s="196">
        <v>0.1887162074187432</v>
      </c>
    </row>
    <row r="18" spans="1:6" ht="27.75" customHeight="1" x14ac:dyDescent="0.2">
      <c r="A18" s="178" t="s">
        <v>444</v>
      </c>
      <c r="B18" s="176">
        <f>IFERROR(INDEX('Annex 1 LV, HV and UMS charges'!$B$12:$B$27,MATCH($A18,'Annex 1 LV, HV and UMS charges'!$A$12:$A$292,0)),INDEX('Annex 4 LDNO charges'!$B$12:$B$97,MATCH($A18,'Annex 4 LDNO charges'!$A$12:$A$97,0)))</f>
        <v>0</v>
      </c>
      <c r="C18" s="177" t="str">
        <f>IFERROR(INDEX('Annex 1 LV, HV and UMS charges'!$C$12:$C$27,MATCH($A18,'Annex 1 LV, HV and UMS charges'!$A$12:$A$292,0)),INDEX('Annex 4 LDNO charges'!$C$12:$C$97,MATCH($A18,'Annex 4 LDNO charges'!$A$12:$A$97,0)))</f>
        <v>1, 2 or 0</v>
      </c>
      <c r="D18" s="196">
        <v>7.9313589463666234E-3</v>
      </c>
      <c r="E18" s="196"/>
      <c r="F18" s="196">
        <v>0.1887162074187432</v>
      </c>
    </row>
    <row r="19" spans="1:6" ht="27.75" customHeight="1" x14ac:dyDescent="0.2">
      <c r="A19" s="178" t="s">
        <v>446</v>
      </c>
      <c r="B19" s="176">
        <f>IFERROR(INDEX('Annex 1 LV, HV and UMS charges'!$B$12:$B$27,MATCH($A19,'Annex 1 LV, HV and UMS charges'!$A$12:$A$292,0)),INDEX('Annex 4 LDNO charges'!$B$12:$B$97,MATCH($A19,'Annex 4 LDNO charges'!$A$12:$A$97,0)))</f>
        <v>0</v>
      </c>
      <c r="C19" s="177" t="str">
        <f>IFERROR(INDEX('Annex 1 LV, HV and UMS charges'!$C$12:$C$27,MATCH($A19,'Annex 1 LV, HV and UMS charges'!$A$12:$A$292,0)),INDEX('Annex 4 LDNO charges'!$C$12:$C$97,MATCH($A19,'Annex 4 LDNO charges'!$A$12:$A$97,0)))</f>
        <v>3-8 or 0</v>
      </c>
      <c r="D19" s="46"/>
      <c r="E19" s="46"/>
      <c r="F19" s="196">
        <v>0.1887162074187432</v>
      </c>
    </row>
    <row r="20" spans="1:6" ht="27.75" customHeight="1" x14ac:dyDescent="0.2">
      <c r="A20" s="178" t="s">
        <v>448</v>
      </c>
      <c r="B20" s="176">
        <f>IFERROR(INDEX('Annex 1 LV, HV and UMS charges'!$B$12:$B$27,MATCH($A20,'Annex 1 LV, HV and UMS charges'!$A$12:$A$292,0)),INDEX('Annex 4 LDNO charges'!$B$12:$B$97,MATCH($A20,'Annex 4 LDNO charges'!$A$12:$A$97,0)))</f>
        <v>0</v>
      </c>
      <c r="C20" s="177" t="str">
        <f>IFERROR(INDEX('Annex 1 LV, HV and UMS charges'!$C$12:$C$27,MATCH($A20,'Annex 1 LV, HV and UMS charges'!$A$12:$A$292,0)),INDEX('Annex 4 LDNO charges'!$C$12:$C$97,MATCH($A20,'Annex 4 LDNO charges'!$A$12:$A$97,0)))</f>
        <v>0</v>
      </c>
      <c r="D20" s="46"/>
      <c r="E20" s="46"/>
      <c r="F20" s="196">
        <v>0.1887162074187432</v>
      </c>
    </row>
    <row r="21" spans="1:6" ht="27.75" customHeight="1" x14ac:dyDescent="0.2">
      <c r="A21" s="178" t="s">
        <v>449</v>
      </c>
      <c r="B21" s="176">
        <f>IFERROR(INDEX('Annex 1 LV, HV and UMS charges'!$B$12:$B$27,MATCH($A21,'Annex 1 LV, HV and UMS charges'!$A$12:$A$292,0)),INDEX('Annex 4 LDNO charges'!$B$12:$B$97,MATCH($A21,'Annex 4 LDNO charges'!$A$12:$A$97,0)))</f>
        <v>0</v>
      </c>
      <c r="C21" s="177" t="str">
        <f>IFERROR(INDEX('Annex 1 LV, HV and UMS charges'!$C$12:$C$27,MATCH($A21,'Annex 1 LV, HV and UMS charges'!$A$12:$A$292,0)),INDEX('Annex 4 LDNO charges'!$C$12:$C$97,MATCH($A21,'Annex 4 LDNO charges'!$A$12:$A$97,0)))</f>
        <v>0</v>
      </c>
      <c r="D21" s="46"/>
      <c r="E21" s="46"/>
      <c r="F21" s="196">
        <v>0.1887162074187432</v>
      </c>
    </row>
    <row r="22" spans="1:6" ht="27.75" customHeight="1" x14ac:dyDescent="0.2">
      <c r="A22" s="178" t="s">
        <v>450</v>
      </c>
      <c r="B22" s="176">
        <f>IFERROR(INDEX('Annex 1 LV, HV and UMS charges'!$B$12:$B$27,MATCH($A22,'Annex 1 LV, HV and UMS charges'!$A$12:$A$292,0)),INDEX('Annex 4 LDNO charges'!$B$12:$B$97,MATCH($A22,'Annex 4 LDNO charges'!$A$12:$A$97,0)))</f>
        <v>0</v>
      </c>
      <c r="C22" s="177" t="str">
        <f>IFERROR(INDEX('Annex 1 LV, HV and UMS charges'!$C$12:$C$27,MATCH($A22,'Annex 1 LV, HV and UMS charges'!$A$12:$A$292,0)),INDEX('Annex 4 LDNO charges'!$C$12:$C$97,MATCH($A22,'Annex 4 LDNO charges'!$A$12:$A$97,0)))</f>
        <v>0</v>
      </c>
      <c r="D22" s="46"/>
      <c r="E22" s="46"/>
      <c r="F22" s="196">
        <v>0.1887162074187432</v>
      </c>
    </row>
    <row r="23" spans="1:6" ht="27.75" customHeight="1" x14ac:dyDescent="0.2">
      <c r="A23" s="178" t="s">
        <v>457</v>
      </c>
      <c r="B23" s="176" t="str">
        <f>IFERROR(INDEX('Annex 1 LV, HV and UMS charges'!$B$12:$B$27,MATCH($A23,'Annex 1 LV, HV and UMS charges'!$A$12:$A$292,0)),INDEX('Annex 4 LDNO charges'!$B$12:$B$97,MATCH($A23,'Annex 4 LDNO charges'!$A$12:$A$97,0)))</f>
        <v>J31, J32, J38</v>
      </c>
      <c r="C23" s="177" t="str">
        <f>IFERROR(INDEX('Annex 1 LV, HV and UMS charges'!$C$12:$C$27,MATCH($A23,'Annex 1 LV, HV and UMS charges'!$A$12:$A$292,0)),INDEX('Annex 4 LDNO charges'!$C$12:$C$97,MATCH($A23,'Annex 4 LDNO charges'!$A$12:$A$97,0)))</f>
        <v>1, 2 or 0</v>
      </c>
      <c r="D23" s="196">
        <v>7.9313589463666234E-3</v>
      </c>
      <c r="E23" s="196"/>
      <c r="F23" s="196">
        <v>0.1887162074187432</v>
      </c>
    </row>
    <row r="24" spans="1:6" ht="27.75" customHeight="1" x14ac:dyDescent="0.2">
      <c r="A24" s="178" t="s">
        <v>459</v>
      </c>
      <c r="B24" s="176" t="str">
        <f>IFERROR(INDEX('Annex 1 LV, HV and UMS charges'!$B$12:$B$27,MATCH($A24,'Annex 1 LV, HV and UMS charges'!$A$12:$A$292,0)),INDEX('Annex 4 LDNO charges'!$B$12:$B$97,MATCH($A24,'Annex 4 LDNO charges'!$A$12:$A$97,0)))</f>
        <v>J35, J34, J37, J39</v>
      </c>
      <c r="C24" s="177" t="str">
        <f>IFERROR(INDEX('Annex 1 LV, HV and UMS charges'!$C$12:$C$27,MATCH($A24,'Annex 1 LV, HV and UMS charges'!$A$12:$A$292,0)),INDEX('Annex 4 LDNO charges'!$C$12:$C$97,MATCH($A24,'Annex 4 LDNO charges'!$A$12:$A$97,0)))</f>
        <v>3-8 or 0</v>
      </c>
      <c r="D24" s="46"/>
      <c r="E24" s="46"/>
      <c r="F24" s="196">
        <v>0.1887162074187432</v>
      </c>
    </row>
    <row r="25" spans="1:6" ht="27.75" customHeight="1" x14ac:dyDescent="0.2">
      <c r="A25" s="178" t="s">
        <v>461</v>
      </c>
      <c r="B25" s="176" t="str">
        <f>IFERROR(INDEX('Annex 1 LV, HV and UMS charges'!$B$12:$B$27,MATCH($A25,'Annex 1 LV, HV and UMS charges'!$A$12:$A$292,0)),INDEX('Annex 4 LDNO charges'!$B$12:$B$97,MATCH($A25,'Annex 4 LDNO charges'!$A$12:$A$97,0)))</f>
        <v>J56</v>
      </c>
      <c r="C25" s="177" t="str">
        <f>IFERROR(INDEX('Annex 1 LV, HV and UMS charges'!$C$12:$C$27,MATCH($A25,'Annex 1 LV, HV and UMS charges'!$A$12:$A$292,0)),INDEX('Annex 4 LDNO charges'!$C$12:$C$97,MATCH($A25,'Annex 4 LDNO charges'!$A$12:$A$97,0)))</f>
        <v>0</v>
      </c>
      <c r="D25" s="46"/>
      <c r="E25" s="46"/>
      <c r="F25" s="196">
        <v>0.1887162074187432</v>
      </c>
    </row>
    <row r="26" spans="1:6" ht="27.75" customHeight="1" x14ac:dyDescent="0.2">
      <c r="A26" s="178" t="s">
        <v>462</v>
      </c>
      <c r="B26" s="176" t="str">
        <f>IFERROR(INDEX('Annex 1 LV, HV and UMS charges'!$B$12:$B$27,MATCH($A26,'Annex 1 LV, HV and UMS charges'!$A$12:$A$292,0)),INDEX('Annex 4 LDNO charges'!$B$12:$B$97,MATCH($A26,'Annex 4 LDNO charges'!$A$12:$A$97,0)))</f>
        <v>J55</v>
      </c>
      <c r="C26" s="177" t="str">
        <f>IFERROR(INDEX('Annex 1 LV, HV and UMS charges'!$C$12:$C$27,MATCH($A26,'Annex 1 LV, HV and UMS charges'!$A$12:$A$292,0)),INDEX('Annex 4 LDNO charges'!$C$12:$C$97,MATCH($A26,'Annex 4 LDNO charges'!$A$12:$A$97,0)))</f>
        <v>0</v>
      </c>
      <c r="D26" s="46"/>
      <c r="E26" s="46"/>
      <c r="F26" s="196">
        <v>0.1887162074187432</v>
      </c>
    </row>
    <row r="27" spans="1:6" ht="27.75" customHeight="1" x14ac:dyDescent="0.2">
      <c r="A27" s="178" t="s">
        <v>463</v>
      </c>
      <c r="B27" s="176" t="str">
        <f>IFERROR(INDEX('Annex 1 LV, HV and UMS charges'!$B$12:$B$27,MATCH($A27,'Annex 1 LV, HV and UMS charges'!$A$12:$A$292,0)),INDEX('Annex 4 LDNO charges'!$B$12:$B$97,MATCH($A27,'Annex 4 LDNO charges'!$A$12:$A$97,0)))</f>
        <v>J54</v>
      </c>
      <c r="C27" s="177" t="str">
        <f>IFERROR(INDEX('Annex 1 LV, HV and UMS charges'!$C$12:$C$27,MATCH($A27,'Annex 1 LV, HV and UMS charges'!$A$12:$A$292,0)),INDEX('Annex 4 LDNO charges'!$C$12:$C$97,MATCH($A27,'Annex 4 LDNO charges'!$A$12:$A$97,0)))</f>
        <v>0</v>
      </c>
      <c r="D27" s="46"/>
      <c r="E27" s="46"/>
      <c r="F27" s="196">
        <v>0.1887162074187432</v>
      </c>
    </row>
    <row r="28" spans="1:6" ht="27.75" customHeight="1" x14ac:dyDescent="0.2">
      <c r="A28" s="178" t="s">
        <v>470</v>
      </c>
      <c r="B28" s="176">
        <f>IFERROR(INDEX('Annex 1 LV, HV and UMS charges'!$B$12:$B$27,MATCH($A28,'Annex 1 LV, HV and UMS charges'!$A$12:$A$292,0)),INDEX('Annex 4 LDNO charges'!$B$12:$B$97,MATCH($A28,'Annex 4 LDNO charges'!$A$12:$A$97,0)))</f>
        <v>0</v>
      </c>
      <c r="C28" s="177" t="str">
        <f>IFERROR(INDEX('Annex 1 LV, HV and UMS charges'!$C$12:$C$27,MATCH($A28,'Annex 1 LV, HV and UMS charges'!$A$12:$A$292,0)),INDEX('Annex 4 LDNO charges'!$C$12:$C$97,MATCH($A28,'Annex 4 LDNO charges'!$A$12:$A$97,0)))</f>
        <v>1, 2 or 0</v>
      </c>
      <c r="D28" s="196">
        <v>7.9313589463666234E-3</v>
      </c>
      <c r="E28" s="196"/>
      <c r="F28" s="196">
        <v>0.1887162074187432</v>
      </c>
    </row>
    <row r="29" spans="1:6" ht="27.75" customHeight="1" x14ac:dyDescent="0.2">
      <c r="A29" s="178" t="s">
        <v>472</v>
      </c>
      <c r="B29" s="176">
        <f>IFERROR(INDEX('Annex 1 LV, HV and UMS charges'!$B$12:$B$27,MATCH($A29,'Annex 1 LV, HV and UMS charges'!$A$12:$A$292,0)),INDEX('Annex 4 LDNO charges'!$B$12:$B$97,MATCH($A29,'Annex 4 LDNO charges'!$A$12:$A$97,0)))</f>
        <v>0</v>
      </c>
      <c r="C29" s="177" t="str">
        <f>IFERROR(INDEX('Annex 1 LV, HV and UMS charges'!$C$12:$C$27,MATCH($A29,'Annex 1 LV, HV and UMS charges'!$A$12:$A$292,0)),INDEX('Annex 4 LDNO charges'!$C$12:$C$97,MATCH($A29,'Annex 4 LDNO charges'!$A$12:$A$97,0)))</f>
        <v>3-8 or 0</v>
      </c>
      <c r="D29" s="46"/>
      <c r="E29" s="46"/>
      <c r="F29" s="196">
        <v>0.1887162074187432</v>
      </c>
    </row>
    <row r="30" spans="1:6" ht="27.75" customHeight="1" x14ac:dyDescent="0.2">
      <c r="A30" s="178" t="s">
        <v>474</v>
      </c>
      <c r="B30" s="176">
        <f>IFERROR(INDEX('Annex 1 LV, HV and UMS charges'!$B$12:$B$27,MATCH($A30,'Annex 1 LV, HV and UMS charges'!$A$12:$A$292,0)),INDEX('Annex 4 LDNO charges'!$B$12:$B$97,MATCH($A30,'Annex 4 LDNO charges'!$A$12:$A$97,0)))</f>
        <v>0</v>
      </c>
      <c r="C30" s="177" t="str">
        <f>IFERROR(INDEX('Annex 1 LV, HV and UMS charges'!$C$12:$C$27,MATCH($A30,'Annex 1 LV, HV and UMS charges'!$A$12:$A$292,0)),INDEX('Annex 4 LDNO charges'!$C$12:$C$97,MATCH($A30,'Annex 4 LDNO charges'!$A$12:$A$97,0)))</f>
        <v>0</v>
      </c>
      <c r="D30" s="46"/>
      <c r="E30" s="46"/>
      <c r="F30" s="196">
        <v>0.1887162074187432</v>
      </c>
    </row>
    <row r="31" spans="1:6" ht="27.75" customHeight="1" x14ac:dyDescent="0.2">
      <c r="A31" s="178" t="s">
        <v>475</v>
      </c>
      <c r="B31" s="176">
        <f>IFERROR(INDEX('Annex 1 LV, HV and UMS charges'!$B$12:$B$27,MATCH($A31,'Annex 1 LV, HV and UMS charges'!$A$12:$A$292,0)),INDEX('Annex 4 LDNO charges'!$B$12:$B$97,MATCH($A31,'Annex 4 LDNO charges'!$A$12:$A$97,0)))</f>
        <v>0</v>
      </c>
      <c r="C31" s="177" t="str">
        <f>IFERROR(INDEX('Annex 1 LV, HV and UMS charges'!$C$12:$C$27,MATCH($A31,'Annex 1 LV, HV and UMS charges'!$A$12:$A$292,0)),INDEX('Annex 4 LDNO charges'!$C$12:$C$97,MATCH($A31,'Annex 4 LDNO charges'!$A$12:$A$97,0)))</f>
        <v>0</v>
      </c>
      <c r="D31" s="46"/>
      <c r="E31" s="46"/>
      <c r="F31" s="196">
        <v>0.1887162074187432</v>
      </c>
    </row>
    <row r="32" spans="1:6" ht="27.75" customHeight="1" x14ac:dyDescent="0.2">
      <c r="A32" s="178" t="s">
        <v>476</v>
      </c>
      <c r="B32" s="176">
        <f>IFERROR(INDEX('Annex 1 LV, HV and UMS charges'!$B$12:$B$27,MATCH($A32,'Annex 1 LV, HV and UMS charges'!$A$12:$A$292,0)),INDEX('Annex 4 LDNO charges'!$B$12:$B$97,MATCH($A32,'Annex 4 LDNO charges'!$A$12:$A$97,0)))</f>
        <v>0</v>
      </c>
      <c r="C32" s="177" t="str">
        <f>IFERROR(INDEX('Annex 1 LV, HV and UMS charges'!$C$12:$C$27,MATCH($A32,'Annex 1 LV, HV and UMS charges'!$A$12:$A$292,0)),INDEX('Annex 4 LDNO charges'!$C$12:$C$97,MATCH($A32,'Annex 4 LDNO charges'!$A$12:$A$97,0)))</f>
        <v>0</v>
      </c>
      <c r="D32" s="46"/>
      <c r="E32" s="46"/>
      <c r="F32" s="196">
        <v>0.1887162074187432</v>
      </c>
    </row>
    <row r="33" spans="1:6" ht="27.75" customHeight="1" x14ac:dyDescent="0.2">
      <c r="A33" s="178" t="s">
        <v>483</v>
      </c>
      <c r="B33" s="176">
        <f>IFERROR(INDEX('Annex 1 LV, HV and UMS charges'!$B$12:$B$27,MATCH($A33,'Annex 1 LV, HV and UMS charges'!$A$12:$A$292,0)),INDEX('Annex 4 LDNO charges'!$B$12:$B$97,MATCH($A33,'Annex 4 LDNO charges'!$A$12:$A$97,0)))</f>
        <v>0</v>
      </c>
      <c r="C33" s="177" t="str">
        <f>IFERROR(INDEX('Annex 1 LV, HV and UMS charges'!$C$12:$C$27,MATCH($A33,'Annex 1 LV, HV and UMS charges'!$A$12:$A$292,0)),INDEX('Annex 4 LDNO charges'!$C$12:$C$97,MATCH($A33,'Annex 4 LDNO charges'!$A$12:$A$97,0)))</f>
        <v>1, 2 or 0</v>
      </c>
      <c r="D33" s="196">
        <v>7.9313589463666234E-3</v>
      </c>
      <c r="E33" s="196"/>
      <c r="F33" s="196">
        <v>0.1887162074187432</v>
      </c>
    </row>
    <row r="34" spans="1:6" ht="27.75" customHeight="1" x14ac:dyDescent="0.2">
      <c r="A34" s="178" t="s">
        <v>485</v>
      </c>
      <c r="B34" s="176">
        <f>IFERROR(INDEX('Annex 1 LV, HV and UMS charges'!$B$12:$B$27,MATCH($A34,'Annex 1 LV, HV and UMS charges'!$A$12:$A$292,0)),INDEX('Annex 4 LDNO charges'!$B$12:$B$97,MATCH($A34,'Annex 4 LDNO charges'!$A$12:$A$97,0)))</f>
        <v>0</v>
      </c>
      <c r="C34" s="177" t="str">
        <f>IFERROR(INDEX('Annex 1 LV, HV and UMS charges'!$C$12:$C$27,MATCH($A34,'Annex 1 LV, HV and UMS charges'!$A$12:$A$292,0)),INDEX('Annex 4 LDNO charges'!$C$12:$C$97,MATCH($A34,'Annex 4 LDNO charges'!$A$12:$A$97,0)))</f>
        <v>3-8 or 0</v>
      </c>
      <c r="D34" s="46"/>
      <c r="E34" s="46"/>
      <c r="F34" s="196">
        <v>0.1887162074187432</v>
      </c>
    </row>
    <row r="35" spans="1:6" ht="27.75" customHeight="1" x14ac:dyDescent="0.2">
      <c r="A35" s="178" t="s">
        <v>487</v>
      </c>
      <c r="B35" s="176">
        <f>IFERROR(INDEX('Annex 1 LV, HV and UMS charges'!$B$12:$B$27,MATCH($A35,'Annex 1 LV, HV and UMS charges'!$A$12:$A$292,0)),INDEX('Annex 4 LDNO charges'!$B$12:$B$97,MATCH($A35,'Annex 4 LDNO charges'!$A$12:$A$97,0)))</f>
        <v>0</v>
      </c>
      <c r="C35" s="177" t="str">
        <f>IFERROR(INDEX('Annex 1 LV, HV and UMS charges'!$C$12:$C$27,MATCH($A35,'Annex 1 LV, HV and UMS charges'!$A$12:$A$292,0)),INDEX('Annex 4 LDNO charges'!$C$12:$C$97,MATCH($A35,'Annex 4 LDNO charges'!$A$12:$A$97,0)))</f>
        <v>0</v>
      </c>
      <c r="D35" s="46"/>
      <c r="E35" s="46"/>
      <c r="F35" s="196">
        <v>0.1887162074187432</v>
      </c>
    </row>
    <row r="36" spans="1:6" ht="27.75" customHeight="1" x14ac:dyDescent="0.2">
      <c r="A36" s="178" t="s">
        <v>488</v>
      </c>
      <c r="B36" s="176">
        <f>IFERROR(INDEX('Annex 1 LV, HV and UMS charges'!$B$12:$B$27,MATCH($A36,'Annex 1 LV, HV and UMS charges'!$A$12:$A$292,0)),INDEX('Annex 4 LDNO charges'!$B$12:$B$97,MATCH($A36,'Annex 4 LDNO charges'!$A$12:$A$97,0)))</f>
        <v>0</v>
      </c>
      <c r="C36" s="177" t="str">
        <f>IFERROR(INDEX('Annex 1 LV, HV and UMS charges'!$C$12:$C$27,MATCH($A36,'Annex 1 LV, HV and UMS charges'!$A$12:$A$292,0)),INDEX('Annex 4 LDNO charges'!$C$12:$C$97,MATCH($A36,'Annex 4 LDNO charges'!$A$12:$A$97,0)))</f>
        <v>0</v>
      </c>
      <c r="D36" s="46"/>
      <c r="E36" s="46"/>
      <c r="F36" s="196">
        <v>0.1887162074187432</v>
      </c>
    </row>
    <row r="37" spans="1:6" ht="27.75" customHeight="1" x14ac:dyDescent="0.2">
      <c r="A37" s="178" t="s">
        <v>489</v>
      </c>
      <c r="B37" s="176">
        <f>IFERROR(INDEX('Annex 1 LV, HV and UMS charges'!$B$12:$B$27,MATCH($A37,'Annex 1 LV, HV and UMS charges'!$A$12:$A$292,0)),INDEX('Annex 4 LDNO charges'!$B$12:$B$97,MATCH($A37,'Annex 4 LDNO charges'!$A$12:$A$97,0)))</f>
        <v>0</v>
      </c>
      <c r="C37" s="177" t="str">
        <f>IFERROR(INDEX('Annex 1 LV, HV and UMS charges'!$C$12:$C$27,MATCH($A37,'Annex 1 LV, HV and UMS charges'!$A$12:$A$292,0)),INDEX('Annex 4 LDNO charges'!$C$12:$C$97,MATCH($A37,'Annex 4 LDNO charges'!$A$12:$A$97,0)))</f>
        <v>0</v>
      </c>
      <c r="D37" s="46"/>
      <c r="E37" s="46"/>
      <c r="F37" s="196">
        <v>0.1887162074187432</v>
      </c>
    </row>
    <row r="38" spans="1:6" ht="27.75" customHeight="1" x14ac:dyDescent="0.2">
      <c r="A38" s="178" t="s">
        <v>496</v>
      </c>
      <c r="B38" s="176">
        <f>IFERROR(INDEX('Annex 1 LV, HV and UMS charges'!$B$12:$B$27,MATCH($A38,'Annex 1 LV, HV and UMS charges'!$A$12:$A$292,0)),INDEX('Annex 4 LDNO charges'!$B$12:$B$97,MATCH($A38,'Annex 4 LDNO charges'!$A$12:$A$97,0)))</f>
        <v>0</v>
      </c>
      <c r="C38" s="177" t="str">
        <f>IFERROR(INDEX('Annex 1 LV, HV and UMS charges'!$C$12:$C$27,MATCH($A38,'Annex 1 LV, HV and UMS charges'!$A$12:$A$292,0)),INDEX('Annex 4 LDNO charges'!$C$12:$C$97,MATCH($A38,'Annex 4 LDNO charges'!$A$12:$A$97,0)))</f>
        <v>1, 2 or 0</v>
      </c>
      <c r="D38" s="196">
        <v>7.9313589463666234E-3</v>
      </c>
      <c r="E38" s="196"/>
      <c r="F38" s="196">
        <v>0.1887162074187432</v>
      </c>
    </row>
    <row r="39" spans="1:6" ht="27.75" customHeight="1" x14ac:dyDescent="0.2">
      <c r="A39" s="178" t="s">
        <v>498</v>
      </c>
      <c r="B39" s="176">
        <f>IFERROR(INDEX('Annex 1 LV, HV and UMS charges'!$B$12:$B$27,MATCH($A39,'Annex 1 LV, HV and UMS charges'!$A$12:$A$292,0)),INDEX('Annex 4 LDNO charges'!$B$12:$B$97,MATCH($A39,'Annex 4 LDNO charges'!$A$12:$A$97,0)))</f>
        <v>0</v>
      </c>
      <c r="C39" s="177" t="str">
        <f>IFERROR(INDEX('Annex 1 LV, HV and UMS charges'!$C$12:$C$27,MATCH($A39,'Annex 1 LV, HV and UMS charges'!$A$12:$A$292,0)),INDEX('Annex 4 LDNO charges'!$C$12:$C$97,MATCH($A39,'Annex 4 LDNO charges'!$A$12:$A$97,0)))</f>
        <v>3-8 or 0</v>
      </c>
      <c r="D39" s="46"/>
      <c r="E39" s="46"/>
      <c r="F39" s="196">
        <v>0.1887162074187432</v>
      </c>
    </row>
    <row r="40" spans="1:6" ht="27.75" customHeight="1" x14ac:dyDescent="0.2">
      <c r="A40" s="178" t="s">
        <v>500</v>
      </c>
      <c r="B40" s="176">
        <f>IFERROR(INDEX('Annex 1 LV, HV and UMS charges'!$B$12:$B$27,MATCH($A40,'Annex 1 LV, HV and UMS charges'!$A$12:$A$292,0)),INDEX('Annex 4 LDNO charges'!$B$12:$B$97,MATCH($A40,'Annex 4 LDNO charges'!$A$12:$A$97,0)))</f>
        <v>0</v>
      </c>
      <c r="C40" s="177" t="str">
        <f>IFERROR(INDEX('Annex 1 LV, HV and UMS charges'!$C$12:$C$27,MATCH($A40,'Annex 1 LV, HV and UMS charges'!$A$12:$A$292,0)),INDEX('Annex 4 LDNO charges'!$C$12:$C$97,MATCH($A40,'Annex 4 LDNO charges'!$A$12:$A$97,0)))</f>
        <v>0</v>
      </c>
      <c r="D40" s="46"/>
      <c r="E40" s="46"/>
      <c r="F40" s="196">
        <v>0.1887162074187432</v>
      </c>
    </row>
    <row r="41" spans="1:6" ht="27.75" customHeight="1" x14ac:dyDescent="0.2">
      <c r="A41" s="178" t="s">
        <v>501</v>
      </c>
      <c r="B41" s="176">
        <f>IFERROR(INDEX('Annex 1 LV, HV and UMS charges'!$B$12:$B$27,MATCH($A41,'Annex 1 LV, HV and UMS charges'!$A$12:$A$292,0)),INDEX('Annex 4 LDNO charges'!$B$12:$B$97,MATCH($A41,'Annex 4 LDNO charges'!$A$12:$A$97,0)))</f>
        <v>0</v>
      </c>
      <c r="C41" s="177" t="str">
        <f>IFERROR(INDEX('Annex 1 LV, HV and UMS charges'!$C$12:$C$27,MATCH($A41,'Annex 1 LV, HV and UMS charges'!$A$12:$A$292,0)),INDEX('Annex 4 LDNO charges'!$C$12:$C$97,MATCH($A41,'Annex 4 LDNO charges'!$A$12:$A$97,0)))</f>
        <v>0</v>
      </c>
      <c r="D41" s="46"/>
      <c r="E41" s="46"/>
      <c r="F41" s="196">
        <v>0.1887162074187432</v>
      </c>
    </row>
    <row r="42" spans="1:6" ht="27.75" customHeight="1" x14ac:dyDescent="0.2">
      <c r="A42" s="178" t="s">
        <v>502</v>
      </c>
      <c r="B42" s="176">
        <f>IFERROR(INDEX('Annex 1 LV, HV and UMS charges'!$B$12:$B$27,MATCH($A42,'Annex 1 LV, HV and UMS charges'!$A$12:$A$292,0)),INDEX('Annex 4 LDNO charges'!$B$12:$B$97,MATCH($A42,'Annex 4 LDNO charges'!$A$12:$A$97,0)))</f>
        <v>0</v>
      </c>
      <c r="C42" s="177" t="str">
        <f>IFERROR(INDEX('Annex 1 LV, HV and UMS charges'!$C$12:$C$27,MATCH($A42,'Annex 1 LV, HV and UMS charges'!$A$12:$A$292,0)),INDEX('Annex 4 LDNO charges'!$C$12:$C$97,MATCH($A42,'Annex 4 LDNO charges'!$A$12:$A$97,0)))</f>
        <v>0</v>
      </c>
      <c r="D42" s="46"/>
      <c r="E42" s="46"/>
      <c r="F42" s="196">
        <v>0.1887162074187432</v>
      </c>
    </row>
    <row r="43" spans="1:6" ht="27.75" customHeight="1" x14ac:dyDescent="0.2">
      <c r="A43" s="2" t="s">
        <v>510</v>
      </c>
    </row>
    <row r="44" spans="1:6" ht="27.75" customHeight="1" x14ac:dyDescent="0.2">
      <c r="A44" s="2" t="s">
        <v>511</v>
      </c>
    </row>
    <row r="45" spans="1:6" ht="27.75" customHeight="1" x14ac:dyDescent="0.2">
      <c r="A45" s="2" t="s">
        <v>512</v>
      </c>
    </row>
  </sheetData>
  <mergeCells count="2">
    <mergeCell ref="A2:F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differentFirst="1" scaleWithDoc="0">
    <oddFooter>&amp;R&amp;P of &amp;N</oddFooter>
    <firstHeader>&amp;L
Annex 7 - Schedule of Charges to recover Excess Supplier of Last Resort pass-through costs</firstHeader>
    <firstFooter>&amp;R&amp;P of &amp;N</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85" zoomScaleNormal="85" zoomScaleSheetLayoutView="100" workbookViewId="0">
      <selection activeCell="G7" sqref="G7"/>
    </sheetView>
  </sheetViews>
  <sheetFormatPr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13" t="s">
        <v>18</v>
      </c>
      <c r="B1" s="3"/>
      <c r="C1" s="2"/>
      <c r="E1" s="8"/>
      <c r="F1" s="4"/>
      <c r="G1" s="4"/>
    </row>
    <row r="2" spans="1:7" s="9" customFormat="1" ht="22.5" customHeight="1" x14ac:dyDescent="0.2">
      <c r="A2" s="236" t="str">
        <f>Overview!B4&amp; " - Effective from "&amp;Overview!D4&amp;" - "&amp;Overview!E4&amp;" Nodal/Zonal charges"</f>
        <v>Vattenfall Networks Limited - GSP J - Effective from 1 April 2021 - Submitted Nodal/Zonal charges</v>
      </c>
      <c r="B2" s="237"/>
      <c r="C2" s="237"/>
      <c r="D2" s="238"/>
    </row>
    <row r="3" spans="1:7" ht="60.75" customHeight="1" x14ac:dyDescent="0.2">
      <c r="A3" s="20" t="s">
        <v>51</v>
      </c>
      <c r="B3" s="20" t="s">
        <v>1</v>
      </c>
      <c r="C3" s="20" t="s">
        <v>33</v>
      </c>
      <c r="D3" s="20" t="s">
        <v>34</v>
      </c>
    </row>
    <row r="4" spans="1:7" ht="21.75" customHeight="1" x14ac:dyDescent="0.2">
      <c r="A4" s="274" t="s">
        <v>554</v>
      </c>
      <c r="B4" s="275"/>
      <c r="C4" s="275"/>
      <c r="D4" s="276"/>
    </row>
  </sheetData>
  <sheetProtection selectLockedCells="1" selectUnlockedCells="1"/>
  <mergeCells count="2">
    <mergeCell ref="A2:D2"/>
    <mergeCell ref="A4:D4"/>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703125" defaultRowHeight="12.75" x14ac:dyDescent="0.2"/>
  <cols>
    <col min="1" max="1" width="13.85546875" style="161" customWidth="1"/>
    <col min="2" max="2" width="37.42578125" style="161" bestFit="1" customWidth="1"/>
    <col min="3" max="3" width="19" style="162" customWidth="1"/>
    <col min="4" max="4" width="5.28515625" style="161" bestFit="1" customWidth="1"/>
    <col min="5" max="5" width="4.7109375" style="161" customWidth="1"/>
    <col min="6" max="6" width="29.140625" style="161" bestFit="1" customWidth="1"/>
    <col min="7" max="7" width="11.5703125" style="161"/>
    <col min="8" max="8" width="64.5703125" style="161" bestFit="1" customWidth="1"/>
    <col min="9" max="16384" width="11.5703125" style="161"/>
  </cols>
  <sheetData>
    <row r="1" spans="1:8" ht="26.25" customHeight="1" x14ac:dyDescent="0.35">
      <c r="A1" s="172" t="s">
        <v>18</v>
      </c>
      <c r="H1" s="163"/>
    </row>
    <row r="2" spans="1:8" ht="12.75" customHeight="1" x14ac:dyDescent="0.2">
      <c r="A2" s="164"/>
    </row>
    <row r="3" spans="1:8" ht="12.75" customHeight="1" x14ac:dyDescent="0.2">
      <c r="A3" s="164"/>
    </row>
    <row r="4" spans="1:8" ht="12.75" customHeight="1" x14ac:dyDescent="0.2">
      <c r="A4" s="164"/>
    </row>
    <row r="5" spans="1:8" ht="12.75" customHeight="1" x14ac:dyDescent="0.2">
      <c r="A5" s="164"/>
    </row>
    <row r="6" spans="1:8" ht="12.75" customHeight="1" x14ac:dyDescent="0.2">
      <c r="A6" s="164"/>
    </row>
    <row r="7" spans="1:8" ht="12.75" customHeight="1" x14ac:dyDescent="0.2">
      <c r="A7" s="164"/>
    </row>
    <row r="8" spans="1:8" ht="12.75" customHeight="1" x14ac:dyDescent="0.2">
      <c r="A8" s="164"/>
    </row>
    <row r="9" spans="1:8" ht="12.75" customHeight="1" x14ac:dyDescent="0.2">
      <c r="A9" s="164"/>
    </row>
    <row r="10" spans="1:8" ht="12.75" customHeight="1" x14ac:dyDescent="0.2">
      <c r="A10" s="164"/>
    </row>
    <row r="11" spans="1:8" ht="12.75" customHeight="1" x14ac:dyDescent="0.2">
      <c r="A11" s="164"/>
    </row>
    <row r="12" spans="1:8" ht="12.75" customHeight="1" x14ac:dyDescent="0.2">
      <c r="A12" s="164"/>
    </row>
    <row r="13" spans="1:8" ht="12.75" customHeight="1" x14ac:dyDescent="0.2">
      <c r="A13" s="164"/>
    </row>
    <row r="14" spans="1:8" ht="12.75" customHeight="1" x14ac:dyDescent="0.2">
      <c r="A14" s="164"/>
    </row>
    <row r="15" spans="1:8" ht="12.75" customHeight="1" x14ac:dyDescent="0.2">
      <c r="A15" s="164"/>
    </row>
    <row r="16" spans="1:8" ht="12.75" customHeight="1" x14ac:dyDescent="0.2">
      <c r="A16" s="164"/>
    </row>
    <row r="17" spans="1:8" ht="12.75" customHeight="1" x14ac:dyDescent="0.2">
      <c r="A17" s="164"/>
    </row>
    <row r="18" spans="1:8" ht="12.75" customHeight="1" x14ac:dyDescent="0.2">
      <c r="A18" s="164"/>
    </row>
    <row r="19" spans="1:8" ht="12.75" customHeight="1" x14ac:dyDescent="0.2">
      <c r="A19" s="164"/>
    </row>
    <row r="20" spans="1:8" ht="12.75" customHeight="1" x14ac:dyDescent="0.2">
      <c r="A20" s="164"/>
    </row>
    <row r="21" spans="1:8" ht="12.75" customHeight="1" x14ac:dyDescent="0.2">
      <c r="A21" s="164"/>
    </row>
    <row r="22" spans="1:8" ht="12.75" customHeight="1" x14ac:dyDescent="0.2">
      <c r="A22" s="164"/>
    </row>
    <row r="23" spans="1:8" ht="12.75" customHeight="1" x14ac:dyDescent="0.2">
      <c r="A23" s="164"/>
    </row>
    <row r="24" spans="1:8" ht="12.75" customHeight="1" x14ac:dyDescent="0.2">
      <c r="A24" s="164"/>
    </row>
    <row r="25" spans="1:8" ht="12.75" customHeight="1" x14ac:dyDescent="0.2">
      <c r="A25" s="164"/>
    </row>
    <row r="26" spans="1:8" ht="12.75" customHeight="1" x14ac:dyDescent="0.2">
      <c r="A26" s="164"/>
    </row>
    <row r="27" spans="1:8" ht="12.75" customHeight="1" x14ac:dyDescent="0.2">
      <c r="A27" s="164"/>
    </row>
    <row r="28" spans="1:8" s="166" customFormat="1" ht="51" x14ac:dyDescent="0.2">
      <c r="A28" s="56" t="s">
        <v>178</v>
      </c>
      <c r="B28" s="56" t="s">
        <v>179</v>
      </c>
      <c r="C28" s="56" t="s">
        <v>406</v>
      </c>
      <c r="D28" s="165"/>
      <c r="E28" s="165"/>
      <c r="F28" s="56" t="s">
        <v>407</v>
      </c>
      <c r="G28" s="56" t="s">
        <v>408</v>
      </c>
      <c r="H28" s="56" t="s">
        <v>409</v>
      </c>
    </row>
    <row r="29" spans="1:8" x14ac:dyDescent="0.2">
      <c r="A29" s="174">
        <v>3</v>
      </c>
      <c r="B29" s="167" t="s">
        <v>180</v>
      </c>
      <c r="C29" s="173" t="s">
        <v>415</v>
      </c>
      <c r="F29" s="161" t="s">
        <v>412</v>
      </c>
      <c r="G29" s="168">
        <v>43626</v>
      </c>
      <c r="H29" s="161" t="s">
        <v>413</v>
      </c>
    </row>
    <row r="30" spans="1:8" x14ac:dyDescent="0.2">
      <c r="A30" s="174">
        <v>4</v>
      </c>
      <c r="B30" s="167" t="s">
        <v>180</v>
      </c>
      <c r="C30" s="173" t="s">
        <v>415</v>
      </c>
      <c r="F30" s="161" t="s">
        <v>417</v>
      </c>
      <c r="G30" s="168">
        <v>43626</v>
      </c>
      <c r="H30" s="161" t="s">
        <v>413</v>
      </c>
    </row>
    <row r="31" spans="1:8" x14ac:dyDescent="0.2">
      <c r="A31" s="174">
        <v>5</v>
      </c>
      <c r="B31" s="167" t="s">
        <v>181</v>
      </c>
      <c r="C31" s="173" t="s">
        <v>415</v>
      </c>
      <c r="F31" s="161" t="s">
        <v>416</v>
      </c>
      <c r="G31" s="168">
        <v>43626</v>
      </c>
      <c r="H31" s="161" t="s">
        <v>413</v>
      </c>
    </row>
    <row r="32" spans="1:8" x14ac:dyDescent="0.2">
      <c r="A32" s="174">
        <v>6</v>
      </c>
      <c r="B32" s="167" t="s">
        <v>182</v>
      </c>
      <c r="C32" s="173" t="s">
        <v>415</v>
      </c>
      <c r="F32" s="161" t="s">
        <v>418</v>
      </c>
      <c r="G32" s="168">
        <v>43626</v>
      </c>
      <c r="H32" s="161" t="s">
        <v>419</v>
      </c>
    </row>
    <row r="33" spans="1:8" x14ac:dyDescent="0.2">
      <c r="A33" s="174">
        <v>7</v>
      </c>
      <c r="B33" s="167" t="s">
        <v>182</v>
      </c>
      <c r="C33" s="173" t="s">
        <v>415</v>
      </c>
      <c r="F33" s="171"/>
      <c r="G33" s="168"/>
      <c r="H33" s="170"/>
    </row>
    <row r="34" spans="1:8" x14ac:dyDescent="0.2">
      <c r="A34" s="174">
        <v>8</v>
      </c>
      <c r="B34" s="167" t="s">
        <v>182</v>
      </c>
      <c r="C34" s="173" t="s">
        <v>415</v>
      </c>
      <c r="F34" s="169"/>
      <c r="G34" s="168"/>
    </row>
    <row r="35" spans="1:8" x14ac:dyDescent="0.2">
      <c r="A35" s="174">
        <v>9</v>
      </c>
      <c r="B35" s="167" t="s">
        <v>182</v>
      </c>
      <c r="C35" s="173" t="s">
        <v>415</v>
      </c>
      <c r="G35" s="168"/>
      <c r="H35" s="169"/>
    </row>
    <row r="36" spans="1:8" x14ac:dyDescent="0.2">
      <c r="A36" s="174">
        <v>10</v>
      </c>
      <c r="B36" s="167" t="s">
        <v>182</v>
      </c>
      <c r="C36" s="173" t="s">
        <v>415</v>
      </c>
      <c r="G36" s="168"/>
      <c r="H36" s="169"/>
    </row>
    <row r="37" spans="1:8" x14ac:dyDescent="0.2">
      <c r="A37" s="174">
        <v>11</v>
      </c>
      <c r="B37" s="167" t="s">
        <v>182</v>
      </c>
      <c r="C37" s="173" t="s">
        <v>415</v>
      </c>
      <c r="G37" s="168"/>
    </row>
    <row r="38" spans="1:8" x14ac:dyDescent="0.2">
      <c r="A38" s="174">
        <v>12</v>
      </c>
      <c r="B38" s="167" t="s">
        <v>182</v>
      </c>
      <c r="C38" s="173" t="s">
        <v>415</v>
      </c>
      <c r="G38" s="168"/>
    </row>
    <row r="39" spans="1:8" x14ac:dyDescent="0.2">
      <c r="A39" s="174">
        <v>13</v>
      </c>
      <c r="B39" s="167" t="s">
        <v>183</v>
      </c>
      <c r="C39" s="173" t="s">
        <v>415</v>
      </c>
      <c r="G39" s="168"/>
    </row>
    <row r="40" spans="1:8" x14ac:dyDescent="0.2">
      <c r="A40" s="174">
        <v>15</v>
      </c>
      <c r="B40" s="167" t="s">
        <v>183</v>
      </c>
      <c r="C40" s="173" t="s">
        <v>415</v>
      </c>
      <c r="F40" s="169"/>
      <c r="G40" s="168"/>
      <c r="H40" s="169"/>
    </row>
    <row r="41" spans="1:8" x14ac:dyDescent="0.2">
      <c r="A41" s="174">
        <v>16</v>
      </c>
      <c r="B41" s="167" t="s">
        <v>184</v>
      </c>
      <c r="C41" s="173" t="s">
        <v>415</v>
      </c>
      <c r="G41" s="168"/>
      <c r="H41" s="169"/>
    </row>
    <row r="42" spans="1:8" x14ac:dyDescent="0.2">
      <c r="A42" s="174">
        <v>17</v>
      </c>
      <c r="B42" s="167" t="s">
        <v>184</v>
      </c>
      <c r="C42" s="173" t="s">
        <v>415</v>
      </c>
      <c r="G42" s="168"/>
    </row>
    <row r="43" spans="1:8" x14ac:dyDescent="0.2">
      <c r="A43" s="174">
        <v>18</v>
      </c>
      <c r="B43" s="167" t="s">
        <v>184</v>
      </c>
      <c r="C43" s="173" t="s">
        <v>415</v>
      </c>
      <c r="G43" s="168"/>
    </row>
    <row r="44" spans="1:8" x14ac:dyDescent="0.2">
      <c r="A44" s="174">
        <v>19</v>
      </c>
      <c r="B44" s="167" t="s">
        <v>184</v>
      </c>
      <c r="C44" s="173" t="s">
        <v>415</v>
      </c>
      <c r="G44" s="168"/>
    </row>
    <row r="45" spans="1:8" x14ac:dyDescent="0.2">
      <c r="A45" s="174">
        <v>20</v>
      </c>
      <c r="B45" s="167" t="s">
        <v>184</v>
      </c>
      <c r="C45" s="173" t="s">
        <v>415</v>
      </c>
      <c r="G45" s="168"/>
    </row>
    <row r="46" spans="1:8" x14ac:dyDescent="0.2">
      <c r="A46" s="174">
        <v>21</v>
      </c>
      <c r="B46" s="167" t="s">
        <v>184</v>
      </c>
      <c r="C46" s="173" t="s">
        <v>415</v>
      </c>
      <c r="G46" s="168"/>
    </row>
    <row r="47" spans="1:8" x14ac:dyDescent="0.2">
      <c r="A47" s="174">
        <v>22</v>
      </c>
      <c r="B47" s="167" t="s">
        <v>184</v>
      </c>
      <c r="C47" s="173" t="s">
        <v>415</v>
      </c>
      <c r="G47" s="168"/>
    </row>
    <row r="48" spans="1:8" x14ac:dyDescent="0.2">
      <c r="A48" s="174">
        <v>23</v>
      </c>
      <c r="B48" s="167" t="s">
        <v>185</v>
      </c>
      <c r="C48" s="173" t="s">
        <v>415</v>
      </c>
      <c r="G48" s="168"/>
    </row>
    <row r="49" spans="1:8" x14ac:dyDescent="0.2">
      <c r="A49" s="174">
        <v>24</v>
      </c>
      <c r="B49" s="167" t="s">
        <v>185</v>
      </c>
      <c r="C49" s="173" t="s">
        <v>415</v>
      </c>
      <c r="G49" s="168"/>
    </row>
    <row r="50" spans="1:8" x14ac:dyDescent="0.2">
      <c r="A50" s="174">
        <v>25</v>
      </c>
      <c r="B50" s="167" t="s">
        <v>185</v>
      </c>
      <c r="C50" s="173" t="s">
        <v>415</v>
      </c>
      <c r="G50" s="168"/>
    </row>
    <row r="51" spans="1:8" x14ac:dyDescent="0.2">
      <c r="A51" s="174">
        <v>26</v>
      </c>
      <c r="B51" s="167" t="s">
        <v>185</v>
      </c>
      <c r="C51" s="173" t="s">
        <v>415</v>
      </c>
      <c r="G51" s="168"/>
    </row>
    <row r="52" spans="1:8" x14ac:dyDescent="0.2">
      <c r="A52" s="174">
        <v>28</v>
      </c>
      <c r="B52" s="167" t="s">
        <v>185</v>
      </c>
      <c r="C52" s="173" t="s">
        <v>415</v>
      </c>
      <c r="G52" s="168"/>
    </row>
    <row r="53" spans="1:8" x14ac:dyDescent="0.2">
      <c r="A53" s="174">
        <v>29</v>
      </c>
      <c r="B53" s="167" t="s">
        <v>185</v>
      </c>
      <c r="C53" s="173" t="s">
        <v>415</v>
      </c>
      <c r="G53" s="168"/>
    </row>
    <row r="54" spans="1:8" x14ac:dyDescent="0.2">
      <c r="A54" s="174">
        <v>30</v>
      </c>
      <c r="B54" s="167" t="s">
        <v>185</v>
      </c>
      <c r="C54" s="173" t="s">
        <v>415</v>
      </c>
      <c r="G54" s="168"/>
    </row>
    <row r="55" spans="1:8" x14ac:dyDescent="0.2">
      <c r="A55" s="174">
        <v>31</v>
      </c>
      <c r="B55" s="167" t="s">
        <v>185</v>
      </c>
      <c r="C55" s="173" t="s">
        <v>415</v>
      </c>
      <c r="G55" s="168"/>
    </row>
    <row r="56" spans="1:8" x14ac:dyDescent="0.2">
      <c r="A56" s="174">
        <v>32</v>
      </c>
      <c r="B56" s="167" t="s">
        <v>185</v>
      </c>
      <c r="C56" s="173" t="s">
        <v>415</v>
      </c>
      <c r="F56" s="169"/>
      <c r="G56" s="168"/>
      <c r="H56" s="169"/>
    </row>
    <row r="57" spans="1:8" x14ac:dyDescent="0.2">
      <c r="A57" s="174">
        <v>33</v>
      </c>
      <c r="B57" s="167" t="s">
        <v>185</v>
      </c>
      <c r="C57" s="173" t="s">
        <v>415</v>
      </c>
      <c r="F57" s="169"/>
      <c r="G57" s="168"/>
      <c r="H57" s="169"/>
    </row>
    <row r="58" spans="1:8" x14ac:dyDescent="0.2">
      <c r="A58" s="174">
        <v>34</v>
      </c>
      <c r="B58" s="167" t="s">
        <v>185</v>
      </c>
      <c r="C58" s="173" t="s">
        <v>415</v>
      </c>
      <c r="F58" s="169"/>
      <c r="G58" s="168"/>
      <c r="H58" s="169"/>
    </row>
    <row r="59" spans="1:8" x14ac:dyDescent="0.2">
      <c r="A59" s="174">
        <v>35</v>
      </c>
      <c r="B59" s="167" t="s">
        <v>185</v>
      </c>
      <c r="C59" s="173" t="s">
        <v>415</v>
      </c>
      <c r="F59" s="169"/>
      <c r="G59" s="168"/>
      <c r="H59" s="169"/>
    </row>
    <row r="60" spans="1:8" x14ac:dyDescent="0.2">
      <c r="A60" s="174">
        <v>36</v>
      </c>
      <c r="B60" s="167" t="s">
        <v>185</v>
      </c>
      <c r="C60" s="173" t="s">
        <v>415</v>
      </c>
      <c r="F60" s="169"/>
      <c r="G60" s="168"/>
      <c r="H60" s="169"/>
    </row>
    <row r="61" spans="1:8" x14ac:dyDescent="0.2">
      <c r="A61" s="174">
        <v>37</v>
      </c>
      <c r="B61" s="167" t="s">
        <v>185</v>
      </c>
      <c r="C61" s="173" t="s">
        <v>415</v>
      </c>
      <c r="F61" s="169"/>
      <c r="G61" s="168"/>
      <c r="H61" s="169"/>
    </row>
    <row r="62" spans="1:8" x14ac:dyDescent="0.2">
      <c r="A62" s="174">
        <v>38</v>
      </c>
      <c r="B62" s="167" t="s">
        <v>185</v>
      </c>
      <c r="C62" s="173" t="s">
        <v>415</v>
      </c>
      <c r="F62" s="169"/>
      <c r="G62" s="168"/>
      <c r="H62" s="169"/>
    </row>
    <row r="63" spans="1:8" x14ac:dyDescent="0.2">
      <c r="A63" s="174">
        <v>39</v>
      </c>
      <c r="B63" s="167" t="s">
        <v>185</v>
      </c>
      <c r="C63" s="173" t="s">
        <v>415</v>
      </c>
      <c r="F63" s="169"/>
      <c r="G63" s="168"/>
      <c r="H63" s="169"/>
    </row>
    <row r="64" spans="1:8" x14ac:dyDescent="0.2">
      <c r="A64" s="174">
        <v>40</v>
      </c>
      <c r="B64" s="167" t="s">
        <v>184</v>
      </c>
      <c r="C64" s="173" t="s">
        <v>415</v>
      </c>
      <c r="F64" s="169"/>
      <c r="G64" s="168"/>
      <c r="H64" s="169"/>
    </row>
    <row r="65" spans="1:8" x14ac:dyDescent="0.2">
      <c r="A65" s="174">
        <v>41</v>
      </c>
      <c r="B65" s="167" t="s">
        <v>186</v>
      </c>
      <c r="C65" s="173" t="s">
        <v>415</v>
      </c>
      <c r="F65" s="169"/>
      <c r="G65" s="168"/>
      <c r="H65" s="169"/>
    </row>
    <row r="66" spans="1:8" x14ac:dyDescent="0.2">
      <c r="A66" s="174">
        <v>42</v>
      </c>
      <c r="B66" s="167" t="s">
        <v>187</v>
      </c>
      <c r="C66" s="173" t="s">
        <v>415</v>
      </c>
      <c r="F66" s="169"/>
      <c r="G66" s="168"/>
      <c r="H66" s="169"/>
    </row>
    <row r="67" spans="1:8" x14ac:dyDescent="0.2">
      <c r="A67" s="174">
        <v>43</v>
      </c>
      <c r="B67" s="167" t="s">
        <v>187</v>
      </c>
      <c r="C67" s="173" t="s">
        <v>415</v>
      </c>
      <c r="F67" s="169"/>
      <c r="G67" s="168"/>
      <c r="H67" s="169"/>
    </row>
    <row r="68" spans="1:8" x14ac:dyDescent="0.2">
      <c r="A68" s="174">
        <v>44</v>
      </c>
      <c r="B68" s="167" t="s">
        <v>186</v>
      </c>
      <c r="C68" s="173" t="s">
        <v>415</v>
      </c>
      <c r="F68" s="169"/>
      <c r="G68" s="168"/>
      <c r="H68" s="169"/>
    </row>
    <row r="69" spans="1:8" x14ac:dyDescent="0.2">
      <c r="A69" s="174">
        <v>45</v>
      </c>
      <c r="B69" s="167" t="s">
        <v>188</v>
      </c>
      <c r="C69" s="173" t="s">
        <v>415</v>
      </c>
      <c r="F69" s="169"/>
      <c r="G69" s="168"/>
      <c r="H69" s="169"/>
    </row>
    <row r="70" spans="1:8" x14ac:dyDescent="0.2">
      <c r="A70" s="174">
        <v>46</v>
      </c>
      <c r="B70" s="167" t="s">
        <v>189</v>
      </c>
      <c r="C70" s="173" t="s">
        <v>415</v>
      </c>
      <c r="F70" s="169"/>
      <c r="G70" s="168"/>
      <c r="H70" s="169"/>
    </row>
    <row r="71" spans="1:8" x14ac:dyDescent="0.2">
      <c r="A71" s="174">
        <v>47</v>
      </c>
      <c r="B71" s="167" t="s">
        <v>190</v>
      </c>
      <c r="C71" s="173" t="s">
        <v>415</v>
      </c>
      <c r="F71" s="169"/>
      <c r="G71" s="168"/>
      <c r="H71" s="169"/>
    </row>
    <row r="72" spans="1:8" x14ac:dyDescent="0.2">
      <c r="A72" s="174">
        <v>48</v>
      </c>
      <c r="B72" s="167" t="s">
        <v>191</v>
      </c>
      <c r="C72" s="173" t="s">
        <v>415</v>
      </c>
      <c r="F72" s="169"/>
      <c r="G72" s="168"/>
      <c r="H72" s="169"/>
    </row>
    <row r="73" spans="1:8" x14ac:dyDescent="0.2">
      <c r="A73" s="174">
        <v>49</v>
      </c>
      <c r="B73" s="167" t="s">
        <v>184</v>
      </c>
      <c r="C73" s="173" t="s">
        <v>415</v>
      </c>
      <c r="F73" s="169"/>
      <c r="G73" s="168"/>
      <c r="H73" s="169"/>
    </row>
    <row r="74" spans="1:8" x14ac:dyDescent="0.2">
      <c r="A74" s="174">
        <v>50</v>
      </c>
      <c r="B74" s="167" t="s">
        <v>192</v>
      </c>
      <c r="C74" s="173" t="s">
        <v>415</v>
      </c>
      <c r="F74" s="169"/>
      <c r="G74" s="168"/>
      <c r="H74" s="169"/>
    </row>
    <row r="75" spans="1:8" x14ac:dyDescent="0.2">
      <c r="A75" s="174">
        <v>51</v>
      </c>
      <c r="B75" s="167" t="s">
        <v>193</v>
      </c>
      <c r="C75" s="173" t="s">
        <v>414</v>
      </c>
      <c r="F75" s="169"/>
      <c r="G75" s="168"/>
      <c r="H75" s="169"/>
    </row>
    <row r="76" spans="1:8" x14ac:dyDescent="0.2">
      <c r="A76" s="174">
        <v>52</v>
      </c>
      <c r="B76" s="167" t="s">
        <v>194</v>
      </c>
      <c r="C76" s="173" t="s">
        <v>415</v>
      </c>
      <c r="F76" s="169"/>
      <c r="G76" s="168"/>
      <c r="H76" s="169"/>
    </row>
    <row r="77" spans="1:8" x14ac:dyDescent="0.2">
      <c r="A77" s="174">
        <v>53</v>
      </c>
      <c r="B77" s="167" t="s">
        <v>194</v>
      </c>
      <c r="C77" s="173" t="s">
        <v>415</v>
      </c>
      <c r="F77" s="169"/>
      <c r="G77" s="168"/>
      <c r="H77" s="169"/>
    </row>
    <row r="78" spans="1:8" x14ac:dyDescent="0.2">
      <c r="A78" s="174">
        <v>55</v>
      </c>
      <c r="B78" s="167" t="s">
        <v>194</v>
      </c>
      <c r="C78" s="173" t="s">
        <v>415</v>
      </c>
      <c r="F78" s="169"/>
      <c r="G78" s="168"/>
      <c r="H78" s="169"/>
    </row>
    <row r="79" spans="1:8" x14ac:dyDescent="0.2">
      <c r="A79" s="174">
        <v>56</v>
      </c>
      <c r="B79" s="167" t="s">
        <v>194</v>
      </c>
      <c r="C79" s="173" t="s">
        <v>415</v>
      </c>
      <c r="F79" s="169"/>
      <c r="G79" s="168"/>
      <c r="H79" s="169"/>
    </row>
    <row r="80" spans="1:8" x14ac:dyDescent="0.2">
      <c r="A80" s="174">
        <v>57</v>
      </c>
      <c r="B80" s="167" t="s">
        <v>194</v>
      </c>
      <c r="C80" s="173" t="s">
        <v>415</v>
      </c>
      <c r="F80" s="169"/>
      <c r="G80" s="168"/>
      <c r="H80" s="169"/>
    </row>
    <row r="81" spans="1:8" x14ac:dyDescent="0.2">
      <c r="A81" s="174">
        <v>58</v>
      </c>
      <c r="B81" s="167" t="s">
        <v>195</v>
      </c>
      <c r="C81" s="173" t="s">
        <v>414</v>
      </c>
      <c r="F81" s="169"/>
      <c r="G81" s="168"/>
      <c r="H81" s="169"/>
    </row>
    <row r="82" spans="1:8" x14ac:dyDescent="0.2">
      <c r="A82" s="174">
        <v>59</v>
      </c>
      <c r="B82" s="167" t="s">
        <v>194</v>
      </c>
      <c r="C82" s="173" t="s">
        <v>415</v>
      </c>
      <c r="F82" s="169"/>
      <c r="G82" s="168"/>
      <c r="H82" s="169"/>
    </row>
    <row r="83" spans="1:8" x14ac:dyDescent="0.2">
      <c r="A83" s="174">
        <v>60</v>
      </c>
      <c r="B83" s="167" t="s">
        <v>194</v>
      </c>
      <c r="C83" s="173" t="s">
        <v>415</v>
      </c>
      <c r="F83" s="169"/>
      <c r="G83" s="168"/>
      <c r="H83" s="169"/>
    </row>
    <row r="84" spans="1:8" x14ac:dyDescent="0.2">
      <c r="A84" s="174">
        <v>62</v>
      </c>
      <c r="B84" s="167" t="s">
        <v>196</v>
      </c>
      <c r="C84" s="173" t="s">
        <v>414</v>
      </c>
    </row>
    <row r="85" spans="1:8" x14ac:dyDescent="0.2">
      <c r="A85" s="174">
        <v>63</v>
      </c>
      <c r="B85" s="167" t="s">
        <v>187</v>
      </c>
      <c r="C85" s="173" t="s">
        <v>415</v>
      </c>
    </row>
    <row r="86" spans="1:8" x14ac:dyDescent="0.2">
      <c r="A86" s="174">
        <v>64</v>
      </c>
      <c r="B86" s="167" t="s">
        <v>194</v>
      </c>
      <c r="C86" s="173" t="s">
        <v>415</v>
      </c>
    </row>
    <row r="87" spans="1:8" x14ac:dyDescent="0.2">
      <c r="A87" s="174">
        <v>65</v>
      </c>
      <c r="B87" s="167" t="s">
        <v>197</v>
      </c>
      <c r="C87" s="173" t="s">
        <v>415</v>
      </c>
    </row>
    <row r="88" spans="1:8" x14ac:dyDescent="0.2">
      <c r="A88" s="174">
        <v>66</v>
      </c>
      <c r="B88" s="167" t="s">
        <v>197</v>
      </c>
      <c r="C88" s="173" t="s">
        <v>415</v>
      </c>
    </row>
    <row r="89" spans="1:8" x14ac:dyDescent="0.2">
      <c r="A89" s="174">
        <v>67</v>
      </c>
      <c r="B89" s="167" t="s">
        <v>198</v>
      </c>
      <c r="C89" s="173" t="s">
        <v>415</v>
      </c>
    </row>
    <row r="90" spans="1:8" x14ac:dyDescent="0.2">
      <c r="A90" s="174">
        <v>71</v>
      </c>
      <c r="B90" s="167" t="s">
        <v>198</v>
      </c>
      <c r="C90" s="173" t="s">
        <v>415</v>
      </c>
    </row>
    <row r="91" spans="1:8" x14ac:dyDescent="0.2">
      <c r="A91" s="174">
        <v>72</v>
      </c>
      <c r="B91" s="167" t="s">
        <v>198</v>
      </c>
      <c r="C91" s="173" t="s">
        <v>415</v>
      </c>
    </row>
    <row r="92" spans="1:8" x14ac:dyDescent="0.2">
      <c r="A92" s="174">
        <v>73</v>
      </c>
      <c r="B92" s="167" t="s">
        <v>198</v>
      </c>
      <c r="C92" s="173" t="s">
        <v>415</v>
      </c>
    </row>
    <row r="93" spans="1:8" x14ac:dyDescent="0.2">
      <c r="A93" s="174">
        <v>74</v>
      </c>
      <c r="B93" s="167" t="s">
        <v>199</v>
      </c>
      <c r="C93" s="173" t="s">
        <v>415</v>
      </c>
    </row>
    <row r="94" spans="1:8" x14ac:dyDescent="0.2">
      <c r="A94" s="174">
        <v>75</v>
      </c>
      <c r="B94" s="167" t="s">
        <v>200</v>
      </c>
      <c r="C94" s="173" t="s">
        <v>415</v>
      </c>
    </row>
    <row r="95" spans="1:8" x14ac:dyDescent="0.2">
      <c r="A95" s="174">
        <v>76</v>
      </c>
      <c r="B95" s="167" t="s">
        <v>200</v>
      </c>
      <c r="C95" s="173" t="s">
        <v>415</v>
      </c>
    </row>
    <row r="96" spans="1:8" x14ac:dyDescent="0.2">
      <c r="A96" s="174">
        <v>77</v>
      </c>
      <c r="B96" s="167" t="s">
        <v>200</v>
      </c>
      <c r="C96" s="173" t="s">
        <v>415</v>
      </c>
    </row>
    <row r="97" spans="1:3" x14ac:dyDescent="0.2">
      <c r="A97" s="174">
        <v>78</v>
      </c>
      <c r="B97" s="167" t="s">
        <v>201</v>
      </c>
      <c r="C97" s="173" t="s">
        <v>415</v>
      </c>
    </row>
    <row r="98" spans="1:3" x14ac:dyDescent="0.2">
      <c r="A98" s="174">
        <v>79</v>
      </c>
      <c r="B98" s="167" t="s">
        <v>202</v>
      </c>
      <c r="C98" s="173" t="s">
        <v>414</v>
      </c>
    </row>
    <row r="99" spans="1:3" x14ac:dyDescent="0.2">
      <c r="A99" s="174">
        <v>80</v>
      </c>
      <c r="B99" s="167" t="s">
        <v>203</v>
      </c>
      <c r="C99" s="173" t="s">
        <v>415</v>
      </c>
    </row>
    <row r="100" spans="1:3" x14ac:dyDescent="0.2">
      <c r="A100" s="174">
        <v>81</v>
      </c>
      <c r="B100" s="167" t="s">
        <v>204</v>
      </c>
      <c r="C100" s="173" t="s">
        <v>415</v>
      </c>
    </row>
    <row r="101" spans="1:3" x14ac:dyDescent="0.2">
      <c r="A101" s="174">
        <v>82</v>
      </c>
      <c r="B101" s="167" t="s">
        <v>205</v>
      </c>
      <c r="C101" s="173" t="s">
        <v>415</v>
      </c>
    </row>
    <row r="102" spans="1:3" x14ac:dyDescent="0.2">
      <c r="A102" s="174">
        <v>83</v>
      </c>
      <c r="B102" s="167" t="s">
        <v>205</v>
      </c>
      <c r="C102" s="173" t="s">
        <v>415</v>
      </c>
    </row>
    <row r="103" spans="1:3" x14ac:dyDescent="0.2">
      <c r="A103" s="174">
        <v>84</v>
      </c>
      <c r="B103" s="167" t="s">
        <v>205</v>
      </c>
      <c r="C103" s="173" t="s">
        <v>415</v>
      </c>
    </row>
    <row r="104" spans="1:3" x14ac:dyDescent="0.2">
      <c r="A104" s="174">
        <v>85</v>
      </c>
      <c r="B104" s="167" t="s">
        <v>205</v>
      </c>
      <c r="C104" s="173" t="s">
        <v>415</v>
      </c>
    </row>
    <row r="105" spans="1:3" x14ac:dyDescent="0.2">
      <c r="A105" s="174">
        <v>86</v>
      </c>
      <c r="B105" s="167" t="s">
        <v>205</v>
      </c>
      <c r="C105" s="173" t="s">
        <v>415</v>
      </c>
    </row>
    <row r="106" spans="1:3" x14ac:dyDescent="0.2">
      <c r="A106" s="174">
        <v>87</v>
      </c>
      <c r="B106" s="167" t="s">
        <v>205</v>
      </c>
      <c r="C106" s="173" t="s">
        <v>415</v>
      </c>
    </row>
    <row r="107" spans="1:3" x14ac:dyDescent="0.2">
      <c r="A107" s="174">
        <v>88</v>
      </c>
      <c r="B107" s="167" t="s">
        <v>205</v>
      </c>
      <c r="C107" s="173" t="s">
        <v>415</v>
      </c>
    </row>
    <row r="108" spans="1:3" x14ac:dyDescent="0.2">
      <c r="A108" s="174">
        <v>91</v>
      </c>
      <c r="B108" s="167" t="s">
        <v>206</v>
      </c>
      <c r="C108" s="173" t="s">
        <v>415</v>
      </c>
    </row>
    <row r="109" spans="1:3" x14ac:dyDescent="0.2">
      <c r="A109" s="174">
        <v>92</v>
      </c>
      <c r="B109" s="167" t="s">
        <v>206</v>
      </c>
      <c r="C109" s="173" t="s">
        <v>415</v>
      </c>
    </row>
    <row r="110" spans="1:3" x14ac:dyDescent="0.2">
      <c r="A110" s="174">
        <v>93</v>
      </c>
      <c r="B110" s="167" t="s">
        <v>207</v>
      </c>
      <c r="C110" s="173" t="s">
        <v>414</v>
      </c>
    </row>
    <row r="111" spans="1:3" x14ac:dyDescent="0.2">
      <c r="A111" s="174">
        <v>94</v>
      </c>
      <c r="B111" s="167" t="s">
        <v>206</v>
      </c>
      <c r="C111" s="173" t="s">
        <v>415</v>
      </c>
    </row>
    <row r="112" spans="1:3" x14ac:dyDescent="0.2">
      <c r="A112" s="174">
        <v>95</v>
      </c>
      <c r="B112" s="167" t="s">
        <v>206</v>
      </c>
      <c r="C112" s="173" t="s">
        <v>415</v>
      </c>
    </row>
    <row r="113" spans="1:3" x14ac:dyDescent="0.2">
      <c r="A113" s="174">
        <v>96</v>
      </c>
      <c r="B113" s="167" t="s">
        <v>206</v>
      </c>
      <c r="C113" s="173" t="s">
        <v>415</v>
      </c>
    </row>
    <row r="114" spans="1:3" x14ac:dyDescent="0.2">
      <c r="A114" s="174">
        <v>97</v>
      </c>
      <c r="B114" s="167" t="s">
        <v>208</v>
      </c>
      <c r="C114" s="173" t="s">
        <v>415</v>
      </c>
    </row>
    <row r="115" spans="1:3" x14ac:dyDescent="0.2">
      <c r="A115" s="174">
        <v>98</v>
      </c>
      <c r="B115" s="167" t="s">
        <v>209</v>
      </c>
      <c r="C115" s="173" t="s">
        <v>415</v>
      </c>
    </row>
    <row r="116" spans="1:3" x14ac:dyDescent="0.2">
      <c r="A116" s="174">
        <v>99</v>
      </c>
      <c r="B116" s="167" t="s">
        <v>210</v>
      </c>
      <c r="C116" s="173" t="s">
        <v>415</v>
      </c>
    </row>
    <row r="117" spans="1:3" x14ac:dyDescent="0.2">
      <c r="A117" s="174">
        <v>100</v>
      </c>
      <c r="B117" s="167" t="s">
        <v>210</v>
      </c>
      <c r="C117" s="173" t="s">
        <v>415</v>
      </c>
    </row>
    <row r="118" spans="1:3" x14ac:dyDescent="0.2">
      <c r="A118" s="174">
        <v>101</v>
      </c>
      <c r="B118" s="167" t="s">
        <v>211</v>
      </c>
      <c r="C118" s="173" t="s">
        <v>415</v>
      </c>
    </row>
    <row r="119" spans="1:3" x14ac:dyDescent="0.2">
      <c r="A119" s="174">
        <v>102</v>
      </c>
      <c r="B119" s="167" t="s">
        <v>211</v>
      </c>
      <c r="C119" s="173" t="s">
        <v>415</v>
      </c>
    </row>
    <row r="120" spans="1:3" x14ac:dyDescent="0.2">
      <c r="A120" s="174">
        <v>103</v>
      </c>
      <c r="B120" s="167" t="s">
        <v>211</v>
      </c>
      <c r="C120" s="173" t="s">
        <v>415</v>
      </c>
    </row>
    <row r="121" spans="1:3" x14ac:dyDescent="0.2">
      <c r="A121" s="174">
        <v>104</v>
      </c>
      <c r="B121" s="167" t="s">
        <v>212</v>
      </c>
      <c r="C121" s="173" t="s">
        <v>415</v>
      </c>
    </row>
    <row r="122" spans="1:3" x14ac:dyDescent="0.2">
      <c r="A122" s="174">
        <v>105</v>
      </c>
      <c r="B122" s="167" t="s">
        <v>212</v>
      </c>
      <c r="C122" s="173" t="s">
        <v>415</v>
      </c>
    </row>
    <row r="123" spans="1:3" x14ac:dyDescent="0.2">
      <c r="A123" s="174">
        <v>106</v>
      </c>
      <c r="B123" s="167" t="s">
        <v>212</v>
      </c>
      <c r="C123" s="173" t="s">
        <v>415</v>
      </c>
    </row>
    <row r="124" spans="1:3" x14ac:dyDescent="0.2">
      <c r="A124" s="174">
        <v>107</v>
      </c>
      <c r="B124" s="167" t="s">
        <v>212</v>
      </c>
      <c r="C124" s="173" t="s">
        <v>415</v>
      </c>
    </row>
    <row r="125" spans="1:3" x14ac:dyDescent="0.2">
      <c r="A125" s="174">
        <v>108</v>
      </c>
      <c r="B125" s="167" t="s">
        <v>212</v>
      </c>
      <c r="C125" s="173" t="s">
        <v>415</v>
      </c>
    </row>
    <row r="126" spans="1:3" x14ac:dyDescent="0.2">
      <c r="A126" s="174">
        <v>109</v>
      </c>
      <c r="B126" s="167" t="s">
        <v>212</v>
      </c>
      <c r="C126" s="173" t="s">
        <v>415</v>
      </c>
    </row>
    <row r="127" spans="1:3" x14ac:dyDescent="0.2">
      <c r="A127" s="174">
        <v>110</v>
      </c>
      <c r="B127" s="167" t="s">
        <v>212</v>
      </c>
      <c r="C127" s="173" t="s">
        <v>415</v>
      </c>
    </row>
    <row r="128" spans="1:3" x14ac:dyDescent="0.2">
      <c r="A128" s="174">
        <v>111</v>
      </c>
      <c r="B128" s="167" t="s">
        <v>213</v>
      </c>
      <c r="C128" s="173" t="s">
        <v>415</v>
      </c>
    </row>
    <row r="129" spans="1:3" x14ac:dyDescent="0.2">
      <c r="A129" s="174">
        <v>112</v>
      </c>
      <c r="B129" s="167" t="s">
        <v>214</v>
      </c>
      <c r="C129" s="173" t="s">
        <v>415</v>
      </c>
    </row>
    <row r="130" spans="1:3" x14ac:dyDescent="0.2">
      <c r="A130" s="174">
        <v>113</v>
      </c>
      <c r="B130" s="167" t="s">
        <v>214</v>
      </c>
      <c r="C130" s="173" t="s">
        <v>415</v>
      </c>
    </row>
    <row r="131" spans="1:3" x14ac:dyDescent="0.2">
      <c r="A131" s="174">
        <v>115</v>
      </c>
      <c r="B131" s="167" t="s">
        <v>214</v>
      </c>
      <c r="C131" s="173" t="s">
        <v>415</v>
      </c>
    </row>
    <row r="132" spans="1:3" x14ac:dyDescent="0.2">
      <c r="A132" s="174">
        <v>116</v>
      </c>
      <c r="B132" s="167" t="s">
        <v>214</v>
      </c>
      <c r="C132" s="173" t="s">
        <v>415</v>
      </c>
    </row>
    <row r="133" spans="1:3" x14ac:dyDescent="0.2">
      <c r="A133" s="174">
        <v>117</v>
      </c>
      <c r="B133" s="167" t="s">
        <v>214</v>
      </c>
      <c r="C133" s="173" t="s">
        <v>415</v>
      </c>
    </row>
    <row r="134" spans="1:3" x14ac:dyDescent="0.2">
      <c r="A134" s="174">
        <v>118</v>
      </c>
      <c r="B134" s="167" t="s">
        <v>215</v>
      </c>
      <c r="C134" s="173" t="s">
        <v>415</v>
      </c>
    </row>
    <row r="135" spans="1:3" x14ac:dyDescent="0.2">
      <c r="A135" s="174">
        <v>119</v>
      </c>
      <c r="B135" s="167" t="s">
        <v>215</v>
      </c>
      <c r="C135" s="173" t="s">
        <v>415</v>
      </c>
    </row>
    <row r="136" spans="1:3" x14ac:dyDescent="0.2">
      <c r="A136" s="174">
        <v>120</v>
      </c>
      <c r="B136" s="167" t="s">
        <v>187</v>
      </c>
      <c r="C136" s="173" t="s">
        <v>415</v>
      </c>
    </row>
    <row r="137" spans="1:3" x14ac:dyDescent="0.2">
      <c r="A137" s="174">
        <v>121</v>
      </c>
      <c r="B137" s="167" t="s">
        <v>216</v>
      </c>
      <c r="C137" s="173" t="s">
        <v>414</v>
      </c>
    </row>
    <row r="138" spans="1:3" x14ac:dyDescent="0.2">
      <c r="A138" s="174">
        <v>122</v>
      </c>
      <c r="B138" s="167" t="s">
        <v>217</v>
      </c>
      <c r="C138" s="173" t="s">
        <v>414</v>
      </c>
    </row>
    <row r="139" spans="1:3" x14ac:dyDescent="0.2">
      <c r="A139" s="174">
        <v>123</v>
      </c>
      <c r="B139" s="167" t="s">
        <v>218</v>
      </c>
      <c r="C139" s="173" t="s">
        <v>414</v>
      </c>
    </row>
    <row r="140" spans="1:3" x14ac:dyDescent="0.2">
      <c r="A140" s="174">
        <v>124</v>
      </c>
      <c r="B140" s="167" t="s">
        <v>218</v>
      </c>
      <c r="C140" s="173" t="s">
        <v>414</v>
      </c>
    </row>
    <row r="141" spans="1:3" x14ac:dyDescent="0.2">
      <c r="A141" s="174">
        <v>125</v>
      </c>
      <c r="B141" s="167" t="s">
        <v>218</v>
      </c>
      <c r="C141" s="173" t="s">
        <v>414</v>
      </c>
    </row>
    <row r="142" spans="1:3" x14ac:dyDescent="0.2">
      <c r="A142" s="174">
        <v>126</v>
      </c>
      <c r="B142" s="167" t="s">
        <v>219</v>
      </c>
      <c r="C142" s="173" t="s">
        <v>414</v>
      </c>
    </row>
    <row r="143" spans="1:3" x14ac:dyDescent="0.2">
      <c r="A143" s="174">
        <v>127</v>
      </c>
      <c r="B143" s="167" t="s">
        <v>220</v>
      </c>
      <c r="C143" s="173" t="s">
        <v>414</v>
      </c>
    </row>
    <row r="144" spans="1:3" x14ac:dyDescent="0.2">
      <c r="A144" s="174">
        <v>128</v>
      </c>
      <c r="B144" s="167" t="s">
        <v>221</v>
      </c>
      <c r="C144" s="173" t="s">
        <v>414</v>
      </c>
    </row>
    <row r="145" spans="1:3" x14ac:dyDescent="0.2">
      <c r="A145" s="174">
        <v>129</v>
      </c>
      <c r="B145" s="167" t="s">
        <v>220</v>
      </c>
      <c r="C145" s="173" t="s">
        <v>414</v>
      </c>
    </row>
    <row r="146" spans="1:3" x14ac:dyDescent="0.2">
      <c r="A146" s="174">
        <v>130</v>
      </c>
      <c r="B146" s="167" t="s">
        <v>222</v>
      </c>
      <c r="C146" s="173" t="s">
        <v>414</v>
      </c>
    </row>
    <row r="147" spans="1:3" x14ac:dyDescent="0.2">
      <c r="A147" s="174">
        <v>131</v>
      </c>
      <c r="B147" s="167" t="s">
        <v>222</v>
      </c>
      <c r="C147" s="173" t="s">
        <v>414</v>
      </c>
    </row>
    <row r="148" spans="1:3" x14ac:dyDescent="0.2">
      <c r="A148" s="174">
        <v>132</v>
      </c>
      <c r="B148" s="167" t="s">
        <v>223</v>
      </c>
      <c r="C148" s="173" t="s">
        <v>414</v>
      </c>
    </row>
    <row r="149" spans="1:3" x14ac:dyDescent="0.2">
      <c r="A149" s="174">
        <v>133</v>
      </c>
      <c r="B149" s="167" t="s">
        <v>223</v>
      </c>
      <c r="C149" s="173" t="s">
        <v>414</v>
      </c>
    </row>
    <row r="150" spans="1:3" x14ac:dyDescent="0.2">
      <c r="A150" s="174">
        <v>134</v>
      </c>
      <c r="B150" s="167" t="s">
        <v>223</v>
      </c>
      <c r="C150" s="173" t="s">
        <v>414</v>
      </c>
    </row>
    <row r="151" spans="1:3" x14ac:dyDescent="0.2">
      <c r="A151" s="174">
        <v>135</v>
      </c>
      <c r="B151" s="167" t="s">
        <v>223</v>
      </c>
      <c r="C151" s="173" t="s">
        <v>414</v>
      </c>
    </row>
    <row r="152" spans="1:3" x14ac:dyDescent="0.2">
      <c r="A152" s="174">
        <v>136</v>
      </c>
      <c r="B152" s="167" t="s">
        <v>223</v>
      </c>
      <c r="C152" s="173" t="s">
        <v>414</v>
      </c>
    </row>
    <row r="153" spans="1:3" x14ac:dyDescent="0.2">
      <c r="A153" s="174">
        <v>137</v>
      </c>
      <c r="B153" s="167" t="s">
        <v>223</v>
      </c>
      <c r="C153" s="173" t="s">
        <v>414</v>
      </c>
    </row>
    <row r="154" spans="1:3" x14ac:dyDescent="0.2">
      <c r="A154" s="174">
        <v>138</v>
      </c>
      <c r="B154" s="167" t="s">
        <v>223</v>
      </c>
      <c r="C154" s="173" t="s">
        <v>414</v>
      </c>
    </row>
    <row r="155" spans="1:3" x14ac:dyDescent="0.2">
      <c r="A155" s="174">
        <v>140</v>
      </c>
      <c r="B155" s="167" t="s">
        <v>207</v>
      </c>
      <c r="C155" s="173" t="s">
        <v>414</v>
      </c>
    </row>
    <row r="156" spans="1:3" x14ac:dyDescent="0.2">
      <c r="A156" s="174">
        <v>141</v>
      </c>
      <c r="B156" s="167" t="s">
        <v>224</v>
      </c>
      <c r="C156" s="173" t="s">
        <v>414</v>
      </c>
    </row>
    <row r="157" spans="1:3" x14ac:dyDescent="0.2">
      <c r="A157" s="174">
        <v>142</v>
      </c>
      <c r="B157" s="167" t="s">
        <v>224</v>
      </c>
      <c r="C157" s="173" t="s">
        <v>414</v>
      </c>
    </row>
    <row r="158" spans="1:3" x14ac:dyDescent="0.2">
      <c r="A158" s="174">
        <v>143</v>
      </c>
      <c r="B158" s="167" t="s">
        <v>210</v>
      </c>
      <c r="C158" s="173" t="s">
        <v>415</v>
      </c>
    </row>
    <row r="159" spans="1:3" x14ac:dyDescent="0.2">
      <c r="A159" s="174">
        <v>144</v>
      </c>
      <c r="B159" s="167" t="s">
        <v>225</v>
      </c>
      <c r="C159" s="173" t="s">
        <v>414</v>
      </c>
    </row>
    <row r="160" spans="1:3" x14ac:dyDescent="0.2">
      <c r="A160" s="174">
        <v>145</v>
      </c>
      <c r="B160" s="167" t="s">
        <v>225</v>
      </c>
      <c r="C160" s="173" t="s">
        <v>414</v>
      </c>
    </row>
    <row r="161" spans="1:3" x14ac:dyDescent="0.2">
      <c r="A161" s="174">
        <v>146</v>
      </c>
      <c r="B161" s="167" t="s">
        <v>225</v>
      </c>
      <c r="C161" s="173" t="s">
        <v>414</v>
      </c>
    </row>
    <row r="162" spans="1:3" x14ac:dyDescent="0.2">
      <c r="A162" s="174">
        <v>147</v>
      </c>
      <c r="B162" s="167" t="s">
        <v>225</v>
      </c>
      <c r="C162" s="173" t="s">
        <v>414</v>
      </c>
    </row>
    <row r="163" spans="1:3" x14ac:dyDescent="0.2">
      <c r="A163" s="174">
        <v>148</v>
      </c>
      <c r="B163" s="167" t="s">
        <v>226</v>
      </c>
      <c r="C163" s="173" t="s">
        <v>414</v>
      </c>
    </row>
    <row r="164" spans="1:3" x14ac:dyDescent="0.2">
      <c r="A164" s="174">
        <v>149</v>
      </c>
      <c r="B164" s="167" t="s">
        <v>227</v>
      </c>
      <c r="C164" s="173" t="s">
        <v>414</v>
      </c>
    </row>
    <row r="165" spans="1:3" x14ac:dyDescent="0.2">
      <c r="A165" s="174">
        <v>150</v>
      </c>
      <c r="B165" s="167" t="s">
        <v>219</v>
      </c>
      <c r="C165" s="173" t="s">
        <v>414</v>
      </c>
    </row>
    <row r="166" spans="1:3" x14ac:dyDescent="0.2">
      <c r="A166" s="174">
        <v>151</v>
      </c>
      <c r="B166" s="167" t="s">
        <v>219</v>
      </c>
      <c r="C166" s="173" t="s">
        <v>414</v>
      </c>
    </row>
    <row r="167" spans="1:3" x14ac:dyDescent="0.2">
      <c r="A167" s="174">
        <v>152</v>
      </c>
      <c r="B167" s="167" t="s">
        <v>219</v>
      </c>
      <c r="C167" s="173" t="s">
        <v>414</v>
      </c>
    </row>
    <row r="168" spans="1:3" x14ac:dyDescent="0.2">
      <c r="A168" s="174">
        <v>153</v>
      </c>
      <c r="B168" s="167" t="s">
        <v>219</v>
      </c>
      <c r="C168" s="173" t="s">
        <v>414</v>
      </c>
    </row>
    <row r="169" spans="1:3" x14ac:dyDescent="0.2">
      <c r="A169" s="174">
        <v>154</v>
      </c>
      <c r="B169" s="167" t="s">
        <v>219</v>
      </c>
      <c r="C169" s="173" t="s">
        <v>414</v>
      </c>
    </row>
    <row r="170" spans="1:3" x14ac:dyDescent="0.2">
      <c r="A170" s="174">
        <v>155</v>
      </c>
      <c r="B170" s="167" t="s">
        <v>207</v>
      </c>
      <c r="C170" s="173" t="s">
        <v>415</v>
      </c>
    </row>
    <row r="171" spans="1:3" x14ac:dyDescent="0.2">
      <c r="A171" s="174">
        <v>156</v>
      </c>
      <c r="B171" s="167" t="s">
        <v>219</v>
      </c>
      <c r="C171" s="173" t="s">
        <v>414</v>
      </c>
    </row>
    <row r="172" spans="1:3" x14ac:dyDescent="0.2">
      <c r="A172" s="174">
        <v>157</v>
      </c>
      <c r="B172" s="167" t="s">
        <v>219</v>
      </c>
      <c r="C172" s="173" t="s">
        <v>414</v>
      </c>
    </row>
    <row r="173" spans="1:3" x14ac:dyDescent="0.2">
      <c r="A173" s="174">
        <v>158</v>
      </c>
      <c r="B173" s="167" t="s">
        <v>219</v>
      </c>
      <c r="C173" s="173" t="s">
        <v>414</v>
      </c>
    </row>
    <row r="174" spans="1:3" x14ac:dyDescent="0.2">
      <c r="A174" s="174">
        <v>159</v>
      </c>
      <c r="B174" s="167" t="s">
        <v>194</v>
      </c>
      <c r="C174" s="173" t="s">
        <v>415</v>
      </c>
    </row>
    <row r="175" spans="1:3" x14ac:dyDescent="0.2">
      <c r="A175" s="174">
        <v>160</v>
      </c>
      <c r="B175" s="167" t="s">
        <v>219</v>
      </c>
      <c r="C175" s="173" t="s">
        <v>414</v>
      </c>
    </row>
    <row r="176" spans="1:3" x14ac:dyDescent="0.2">
      <c r="A176" s="174">
        <v>161</v>
      </c>
      <c r="B176" s="167" t="s">
        <v>219</v>
      </c>
      <c r="C176" s="173" t="s">
        <v>414</v>
      </c>
    </row>
    <row r="177" spans="1:3" x14ac:dyDescent="0.2">
      <c r="A177" s="174">
        <v>162</v>
      </c>
      <c r="B177" s="167" t="s">
        <v>219</v>
      </c>
      <c r="C177" s="173" t="s">
        <v>414</v>
      </c>
    </row>
    <row r="178" spans="1:3" x14ac:dyDescent="0.2">
      <c r="A178" s="174">
        <v>163</v>
      </c>
      <c r="B178" s="167" t="s">
        <v>219</v>
      </c>
      <c r="C178" s="173" t="s">
        <v>414</v>
      </c>
    </row>
    <row r="179" spans="1:3" x14ac:dyDescent="0.2">
      <c r="A179" s="174">
        <v>164</v>
      </c>
      <c r="B179" s="167" t="s">
        <v>219</v>
      </c>
      <c r="C179" s="173" t="s">
        <v>414</v>
      </c>
    </row>
    <row r="180" spans="1:3" x14ac:dyDescent="0.2">
      <c r="A180" s="174">
        <v>165</v>
      </c>
      <c r="B180" s="167" t="s">
        <v>219</v>
      </c>
      <c r="C180" s="173" t="s">
        <v>414</v>
      </c>
    </row>
    <row r="181" spans="1:3" x14ac:dyDescent="0.2">
      <c r="A181" s="174">
        <v>166</v>
      </c>
      <c r="B181" s="167" t="s">
        <v>219</v>
      </c>
      <c r="C181" s="173" t="s">
        <v>414</v>
      </c>
    </row>
    <row r="182" spans="1:3" x14ac:dyDescent="0.2">
      <c r="A182" s="174">
        <v>167</v>
      </c>
      <c r="B182" s="167" t="s">
        <v>219</v>
      </c>
      <c r="C182" s="173" t="s">
        <v>414</v>
      </c>
    </row>
    <row r="183" spans="1:3" x14ac:dyDescent="0.2">
      <c r="A183" s="174">
        <v>168</v>
      </c>
      <c r="B183" s="167" t="s">
        <v>219</v>
      </c>
      <c r="C183" s="173" t="s">
        <v>414</v>
      </c>
    </row>
    <row r="184" spans="1:3" x14ac:dyDescent="0.2">
      <c r="A184" s="174">
        <v>169</v>
      </c>
      <c r="B184" s="167" t="s">
        <v>219</v>
      </c>
      <c r="C184" s="173" t="s">
        <v>414</v>
      </c>
    </row>
    <row r="185" spans="1:3" x14ac:dyDescent="0.2">
      <c r="A185" s="174">
        <v>170</v>
      </c>
      <c r="B185" s="167" t="s">
        <v>219</v>
      </c>
      <c r="C185" s="173" t="s">
        <v>414</v>
      </c>
    </row>
    <row r="186" spans="1:3" x14ac:dyDescent="0.2">
      <c r="A186" s="174">
        <v>171</v>
      </c>
      <c r="B186" s="167" t="s">
        <v>219</v>
      </c>
      <c r="C186" s="173" t="s">
        <v>414</v>
      </c>
    </row>
    <row r="187" spans="1:3" x14ac:dyDescent="0.2">
      <c r="A187" s="174">
        <v>172</v>
      </c>
      <c r="B187" s="167" t="s">
        <v>219</v>
      </c>
      <c r="C187" s="173" t="s">
        <v>414</v>
      </c>
    </row>
    <row r="188" spans="1:3" x14ac:dyDescent="0.2">
      <c r="A188" s="174">
        <v>173</v>
      </c>
      <c r="B188" s="167" t="s">
        <v>219</v>
      </c>
      <c r="C188" s="173" t="s">
        <v>414</v>
      </c>
    </row>
    <row r="189" spans="1:3" x14ac:dyDescent="0.2">
      <c r="A189" s="174">
        <v>174</v>
      </c>
      <c r="B189" s="167" t="s">
        <v>219</v>
      </c>
      <c r="C189" s="173" t="s">
        <v>414</v>
      </c>
    </row>
    <row r="190" spans="1:3" x14ac:dyDescent="0.2">
      <c r="A190" s="174">
        <v>175</v>
      </c>
      <c r="B190" s="167" t="s">
        <v>219</v>
      </c>
      <c r="C190" s="173" t="s">
        <v>414</v>
      </c>
    </row>
    <row r="191" spans="1:3" x14ac:dyDescent="0.2">
      <c r="A191" s="174">
        <v>176</v>
      </c>
      <c r="B191" s="167" t="s">
        <v>219</v>
      </c>
      <c r="C191" s="173" t="s">
        <v>414</v>
      </c>
    </row>
    <row r="192" spans="1:3" x14ac:dyDescent="0.2">
      <c r="A192" s="174">
        <v>177</v>
      </c>
      <c r="B192" s="167" t="s">
        <v>219</v>
      </c>
      <c r="C192" s="173" t="s">
        <v>414</v>
      </c>
    </row>
    <row r="193" spans="1:3" x14ac:dyDescent="0.2">
      <c r="A193" s="174">
        <v>178</v>
      </c>
      <c r="B193" s="167" t="s">
        <v>228</v>
      </c>
      <c r="C193" s="173" t="s">
        <v>414</v>
      </c>
    </row>
    <row r="194" spans="1:3" x14ac:dyDescent="0.2">
      <c r="A194" s="174">
        <v>179</v>
      </c>
      <c r="B194" s="167" t="s">
        <v>219</v>
      </c>
      <c r="C194" s="173" t="s">
        <v>414</v>
      </c>
    </row>
    <row r="195" spans="1:3" x14ac:dyDescent="0.2">
      <c r="A195" s="174">
        <v>180</v>
      </c>
      <c r="B195" s="167" t="s">
        <v>219</v>
      </c>
      <c r="C195" s="173" t="s">
        <v>414</v>
      </c>
    </row>
    <row r="196" spans="1:3" x14ac:dyDescent="0.2">
      <c r="A196" s="174">
        <v>181</v>
      </c>
      <c r="B196" s="167" t="s">
        <v>219</v>
      </c>
      <c r="C196" s="173" t="s">
        <v>414</v>
      </c>
    </row>
    <row r="197" spans="1:3" x14ac:dyDescent="0.2">
      <c r="A197" s="174">
        <v>182</v>
      </c>
      <c r="B197" s="167" t="s">
        <v>219</v>
      </c>
      <c r="C197" s="173" t="s">
        <v>414</v>
      </c>
    </row>
    <row r="198" spans="1:3" x14ac:dyDescent="0.2">
      <c r="A198" s="174">
        <v>183</v>
      </c>
      <c r="B198" s="167" t="s">
        <v>219</v>
      </c>
      <c r="C198" s="173" t="s">
        <v>414</v>
      </c>
    </row>
    <row r="199" spans="1:3" x14ac:dyDescent="0.2">
      <c r="A199" s="174">
        <v>184</v>
      </c>
      <c r="B199" s="167" t="s">
        <v>219</v>
      </c>
      <c r="C199" s="173" t="s">
        <v>414</v>
      </c>
    </row>
    <row r="200" spans="1:3" x14ac:dyDescent="0.2">
      <c r="A200" s="174">
        <v>185</v>
      </c>
      <c r="B200" s="167" t="s">
        <v>219</v>
      </c>
      <c r="C200" s="173" t="s">
        <v>414</v>
      </c>
    </row>
    <row r="201" spans="1:3" x14ac:dyDescent="0.2">
      <c r="A201" s="174">
        <v>186</v>
      </c>
      <c r="B201" s="167" t="s">
        <v>219</v>
      </c>
      <c r="C201" s="173" t="s">
        <v>414</v>
      </c>
    </row>
    <row r="202" spans="1:3" x14ac:dyDescent="0.2">
      <c r="A202" s="174">
        <v>187</v>
      </c>
      <c r="B202" s="167" t="s">
        <v>219</v>
      </c>
      <c r="C202" s="173" t="s">
        <v>414</v>
      </c>
    </row>
    <row r="203" spans="1:3" x14ac:dyDescent="0.2">
      <c r="A203" s="174">
        <v>188</v>
      </c>
      <c r="B203" s="167" t="s">
        <v>219</v>
      </c>
      <c r="C203" s="173" t="s">
        <v>414</v>
      </c>
    </row>
    <row r="204" spans="1:3" x14ac:dyDescent="0.2">
      <c r="A204" s="174">
        <v>189</v>
      </c>
      <c r="B204" s="167" t="s">
        <v>219</v>
      </c>
      <c r="C204" s="173" t="s">
        <v>415</v>
      </c>
    </row>
    <row r="205" spans="1:3" x14ac:dyDescent="0.2">
      <c r="A205" s="174">
        <v>190</v>
      </c>
      <c r="B205" s="167" t="s">
        <v>219</v>
      </c>
      <c r="C205" s="173" t="s">
        <v>415</v>
      </c>
    </row>
    <row r="206" spans="1:3" x14ac:dyDescent="0.2">
      <c r="A206" s="174">
        <v>191</v>
      </c>
      <c r="B206" s="167" t="s">
        <v>219</v>
      </c>
      <c r="C206" s="173" t="s">
        <v>415</v>
      </c>
    </row>
    <row r="207" spans="1:3" x14ac:dyDescent="0.2">
      <c r="A207" s="174">
        <v>192</v>
      </c>
      <c r="B207" s="167" t="s">
        <v>219</v>
      </c>
      <c r="C207" s="173" t="s">
        <v>415</v>
      </c>
    </row>
    <row r="208" spans="1:3" x14ac:dyDescent="0.2">
      <c r="A208" s="174">
        <v>193</v>
      </c>
      <c r="B208" s="167" t="s">
        <v>219</v>
      </c>
      <c r="C208" s="173" t="s">
        <v>415</v>
      </c>
    </row>
    <row r="209" spans="1:3" x14ac:dyDescent="0.2">
      <c r="A209" s="174">
        <v>194</v>
      </c>
      <c r="B209" s="167" t="s">
        <v>219</v>
      </c>
      <c r="C209" s="173" t="s">
        <v>415</v>
      </c>
    </row>
    <row r="210" spans="1:3" x14ac:dyDescent="0.2">
      <c r="A210" s="174">
        <v>195</v>
      </c>
      <c r="B210" s="167" t="s">
        <v>219</v>
      </c>
      <c r="C210" s="173" t="s">
        <v>415</v>
      </c>
    </row>
    <row r="211" spans="1:3" x14ac:dyDescent="0.2">
      <c r="A211" s="174">
        <v>196</v>
      </c>
      <c r="B211" s="167" t="s">
        <v>219</v>
      </c>
      <c r="C211" s="173" t="s">
        <v>415</v>
      </c>
    </row>
    <row r="212" spans="1:3" x14ac:dyDescent="0.2">
      <c r="A212" s="174">
        <v>197</v>
      </c>
      <c r="B212" s="167" t="s">
        <v>219</v>
      </c>
      <c r="C212" s="173" t="s">
        <v>415</v>
      </c>
    </row>
    <row r="213" spans="1:3" x14ac:dyDescent="0.2">
      <c r="A213" s="174">
        <v>198</v>
      </c>
      <c r="B213" s="167" t="s">
        <v>219</v>
      </c>
      <c r="C213" s="173" t="s">
        <v>415</v>
      </c>
    </row>
    <row r="214" spans="1:3" x14ac:dyDescent="0.2">
      <c r="A214" s="174">
        <v>199</v>
      </c>
      <c r="B214" s="167" t="s">
        <v>219</v>
      </c>
      <c r="C214" s="173" t="s">
        <v>415</v>
      </c>
    </row>
    <row r="215" spans="1:3" x14ac:dyDescent="0.2">
      <c r="A215" s="174">
        <v>201</v>
      </c>
      <c r="B215" s="167" t="s">
        <v>219</v>
      </c>
      <c r="C215" s="173" t="s">
        <v>415</v>
      </c>
    </row>
    <row r="216" spans="1:3" x14ac:dyDescent="0.2">
      <c r="A216" s="174">
        <v>202</v>
      </c>
      <c r="B216" s="167" t="s">
        <v>219</v>
      </c>
      <c r="C216" s="173" t="s">
        <v>415</v>
      </c>
    </row>
    <row r="217" spans="1:3" x14ac:dyDescent="0.2">
      <c r="A217" s="174">
        <v>203</v>
      </c>
      <c r="B217" s="167" t="s">
        <v>219</v>
      </c>
      <c r="C217" s="173" t="s">
        <v>415</v>
      </c>
    </row>
    <row r="218" spans="1:3" x14ac:dyDescent="0.2">
      <c r="A218" s="174">
        <v>204</v>
      </c>
      <c r="B218" s="167" t="s">
        <v>219</v>
      </c>
      <c r="C218" s="173" t="s">
        <v>415</v>
      </c>
    </row>
    <row r="219" spans="1:3" x14ac:dyDescent="0.2">
      <c r="A219" s="174">
        <v>205</v>
      </c>
      <c r="B219" s="167" t="s">
        <v>219</v>
      </c>
      <c r="C219" s="173" t="s">
        <v>415</v>
      </c>
    </row>
    <row r="220" spans="1:3" x14ac:dyDescent="0.2">
      <c r="A220" s="174">
        <v>206</v>
      </c>
      <c r="B220" s="167" t="s">
        <v>219</v>
      </c>
      <c r="C220" s="173" t="s">
        <v>415</v>
      </c>
    </row>
    <row r="221" spans="1:3" x14ac:dyDescent="0.2">
      <c r="A221" s="174">
        <v>207</v>
      </c>
      <c r="B221" s="167" t="s">
        <v>219</v>
      </c>
      <c r="C221" s="173" t="s">
        <v>415</v>
      </c>
    </row>
    <row r="222" spans="1:3" x14ac:dyDescent="0.2">
      <c r="A222" s="174">
        <v>208</v>
      </c>
      <c r="B222" s="167" t="s">
        <v>219</v>
      </c>
      <c r="C222" s="173" t="s">
        <v>415</v>
      </c>
    </row>
    <row r="223" spans="1:3" x14ac:dyDescent="0.2">
      <c r="A223" s="174">
        <v>209</v>
      </c>
      <c r="B223" s="167" t="s">
        <v>219</v>
      </c>
      <c r="C223" s="173" t="s">
        <v>414</v>
      </c>
    </row>
    <row r="224" spans="1:3" x14ac:dyDescent="0.2">
      <c r="A224" s="174">
        <v>210</v>
      </c>
      <c r="B224" s="167" t="s">
        <v>219</v>
      </c>
      <c r="C224" s="173" t="s">
        <v>414</v>
      </c>
    </row>
    <row r="225" spans="1:3" x14ac:dyDescent="0.2">
      <c r="A225" s="174">
        <v>211</v>
      </c>
      <c r="B225" s="167" t="s">
        <v>219</v>
      </c>
      <c r="C225" s="173" t="s">
        <v>414</v>
      </c>
    </row>
    <row r="226" spans="1:3" x14ac:dyDescent="0.2">
      <c r="A226" s="174">
        <v>212</v>
      </c>
      <c r="B226" s="167" t="s">
        <v>219</v>
      </c>
      <c r="C226" s="173" t="s">
        <v>414</v>
      </c>
    </row>
    <row r="227" spans="1:3" x14ac:dyDescent="0.2">
      <c r="A227" s="174">
        <v>213</v>
      </c>
      <c r="B227" s="167" t="s">
        <v>219</v>
      </c>
      <c r="C227" s="173" t="s">
        <v>414</v>
      </c>
    </row>
    <row r="228" spans="1:3" x14ac:dyDescent="0.2">
      <c r="A228" s="174">
        <v>214</v>
      </c>
      <c r="B228" s="167" t="s">
        <v>219</v>
      </c>
      <c r="C228" s="173" t="s">
        <v>414</v>
      </c>
    </row>
    <row r="229" spans="1:3" x14ac:dyDescent="0.2">
      <c r="A229" s="174">
        <v>215</v>
      </c>
      <c r="B229" s="167" t="s">
        <v>219</v>
      </c>
      <c r="C229" s="173" t="s">
        <v>414</v>
      </c>
    </row>
    <row r="230" spans="1:3" x14ac:dyDescent="0.2">
      <c r="A230" s="174">
        <v>216</v>
      </c>
      <c r="B230" s="167" t="s">
        <v>219</v>
      </c>
      <c r="C230" s="173" t="s">
        <v>414</v>
      </c>
    </row>
    <row r="231" spans="1:3" x14ac:dyDescent="0.2">
      <c r="A231" s="174">
        <v>217</v>
      </c>
      <c r="B231" s="167" t="s">
        <v>219</v>
      </c>
      <c r="C231" s="173" t="s">
        <v>414</v>
      </c>
    </row>
    <row r="232" spans="1:3" x14ac:dyDescent="0.2">
      <c r="A232" s="174">
        <v>218</v>
      </c>
      <c r="B232" s="167" t="s">
        <v>219</v>
      </c>
      <c r="C232" s="173" t="s">
        <v>414</v>
      </c>
    </row>
    <row r="233" spans="1:3" x14ac:dyDescent="0.2">
      <c r="A233" s="174">
        <v>219</v>
      </c>
      <c r="B233" s="167" t="s">
        <v>219</v>
      </c>
      <c r="C233" s="173" t="s">
        <v>414</v>
      </c>
    </row>
    <row r="234" spans="1:3" x14ac:dyDescent="0.2">
      <c r="A234" s="174">
        <v>220</v>
      </c>
      <c r="B234" s="167" t="s">
        <v>219</v>
      </c>
      <c r="C234" s="173" t="s">
        <v>414</v>
      </c>
    </row>
    <row r="235" spans="1:3" x14ac:dyDescent="0.2">
      <c r="A235" s="174">
        <v>221</v>
      </c>
      <c r="B235" s="167" t="s">
        <v>219</v>
      </c>
      <c r="C235" s="173" t="s">
        <v>414</v>
      </c>
    </row>
    <row r="236" spans="1:3" x14ac:dyDescent="0.2">
      <c r="A236" s="174">
        <v>222</v>
      </c>
      <c r="B236" s="167" t="s">
        <v>219</v>
      </c>
      <c r="C236" s="173" t="s">
        <v>414</v>
      </c>
    </row>
    <row r="237" spans="1:3" x14ac:dyDescent="0.2">
      <c r="A237" s="174">
        <v>223</v>
      </c>
      <c r="B237" s="167" t="s">
        <v>219</v>
      </c>
      <c r="C237" s="173" t="s">
        <v>414</v>
      </c>
    </row>
    <row r="238" spans="1:3" x14ac:dyDescent="0.2">
      <c r="A238" s="174">
        <v>224</v>
      </c>
      <c r="B238" s="167" t="s">
        <v>219</v>
      </c>
      <c r="C238" s="173" t="s">
        <v>414</v>
      </c>
    </row>
    <row r="239" spans="1:3" x14ac:dyDescent="0.2">
      <c r="A239" s="174">
        <v>225</v>
      </c>
      <c r="B239" s="167" t="s">
        <v>219</v>
      </c>
      <c r="C239" s="173" t="s">
        <v>414</v>
      </c>
    </row>
    <row r="240" spans="1:3" x14ac:dyDescent="0.2">
      <c r="A240" s="174">
        <v>226</v>
      </c>
      <c r="B240" s="167" t="s">
        <v>219</v>
      </c>
      <c r="C240" s="173" t="s">
        <v>414</v>
      </c>
    </row>
    <row r="241" spans="1:3" x14ac:dyDescent="0.2">
      <c r="A241" s="174">
        <v>227</v>
      </c>
      <c r="B241" s="167" t="s">
        <v>219</v>
      </c>
      <c r="C241" s="173" t="s">
        <v>414</v>
      </c>
    </row>
    <row r="242" spans="1:3" x14ac:dyDescent="0.2">
      <c r="A242" s="174">
        <v>228</v>
      </c>
      <c r="B242" s="167" t="s">
        <v>229</v>
      </c>
      <c r="C242" s="173" t="s">
        <v>415</v>
      </c>
    </row>
    <row r="243" spans="1:3" x14ac:dyDescent="0.2">
      <c r="A243" s="174">
        <v>229</v>
      </c>
      <c r="B243" s="167" t="s">
        <v>229</v>
      </c>
      <c r="C243" s="173" t="s">
        <v>415</v>
      </c>
    </row>
    <row r="244" spans="1:3" x14ac:dyDescent="0.2">
      <c r="A244" s="174">
        <v>230</v>
      </c>
      <c r="B244" s="167" t="s">
        <v>219</v>
      </c>
      <c r="C244" s="173" t="s">
        <v>415</v>
      </c>
    </row>
    <row r="245" spans="1:3" x14ac:dyDescent="0.2">
      <c r="A245" s="174">
        <v>231</v>
      </c>
      <c r="B245" s="167" t="s">
        <v>207</v>
      </c>
      <c r="C245" s="173" t="s">
        <v>414</v>
      </c>
    </row>
    <row r="246" spans="1:3" x14ac:dyDescent="0.2">
      <c r="A246" s="174">
        <v>233</v>
      </c>
      <c r="B246" s="167" t="s">
        <v>207</v>
      </c>
      <c r="C246" s="173" t="s">
        <v>414</v>
      </c>
    </row>
    <row r="247" spans="1:3" x14ac:dyDescent="0.2">
      <c r="A247" s="174">
        <v>234</v>
      </c>
      <c r="B247" s="167" t="s">
        <v>207</v>
      </c>
      <c r="C247" s="173" t="s">
        <v>414</v>
      </c>
    </row>
    <row r="248" spans="1:3" x14ac:dyDescent="0.2">
      <c r="A248" s="174">
        <v>235</v>
      </c>
      <c r="B248" s="167" t="s">
        <v>207</v>
      </c>
      <c r="C248" s="173" t="s">
        <v>414</v>
      </c>
    </row>
    <row r="249" spans="1:3" x14ac:dyDescent="0.2">
      <c r="A249" s="174">
        <v>236</v>
      </c>
      <c r="B249" s="167" t="s">
        <v>207</v>
      </c>
      <c r="C249" s="173" t="s">
        <v>414</v>
      </c>
    </row>
    <row r="250" spans="1:3" x14ac:dyDescent="0.2">
      <c r="A250" s="174">
        <v>237</v>
      </c>
      <c r="B250" s="167" t="s">
        <v>207</v>
      </c>
      <c r="C250" s="173" t="s">
        <v>414</v>
      </c>
    </row>
    <row r="251" spans="1:3" x14ac:dyDescent="0.2">
      <c r="A251" s="174">
        <v>238</v>
      </c>
      <c r="B251" s="167" t="s">
        <v>219</v>
      </c>
      <c r="C251" s="173" t="s">
        <v>414</v>
      </c>
    </row>
    <row r="252" spans="1:3" x14ac:dyDescent="0.2">
      <c r="A252" s="174">
        <v>241</v>
      </c>
      <c r="B252" s="167" t="s">
        <v>230</v>
      </c>
      <c r="C252" s="173" t="s">
        <v>414</v>
      </c>
    </row>
    <row r="253" spans="1:3" x14ac:dyDescent="0.2">
      <c r="A253" s="174">
        <v>242</v>
      </c>
      <c r="B253" s="167" t="s">
        <v>231</v>
      </c>
      <c r="C253" s="173" t="s">
        <v>414</v>
      </c>
    </row>
    <row r="254" spans="1:3" x14ac:dyDescent="0.2">
      <c r="A254" s="174">
        <v>243</v>
      </c>
      <c r="B254" s="167" t="s">
        <v>195</v>
      </c>
      <c r="C254" s="173" t="s">
        <v>414</v>
      </c>
    </row>
    <row r="255" spans="1:3" x14ac:dyDescent="0.2">
      <c r="A255" s="174">
        <v>244</v>
      </c>
      <c r="B255" s="167" t="s">
        <v>219</v>
      </c>
      <c r="C255" s="173" t="s">
        <v>414</v>
      </c>
    </row>
    <row r="256" spans="1:3" x14ac:dyDescent="0.2">
      <c r="A256" s="174">
        <v>245</v>
      </c>
      <c r="B256" s="167" t="s">
        <v>231</v>
      </c>
      <c r="C256" s="173" t="s">
        <v>414</v>
      </c>
    </row>
    <row r="257" spans="1:3" x14ac:dyDescent="0.2">
      <c r="A257" s="174">
        <v>246</v>
      </c>
      <c r="B257" s="167" t="s">
        <v>232</v>
      </c>
      <c r="C257" s="173" t="s">
        <v>414</v>
      </c>
    </row>
    <row r="258" spans="1:3" x14ac:dyDescent="0.2">
      <c r="A258" s="174">
        <v>247</v>
      </c>
      <c r="B258" s="167" t="s">
        <v>231</v>
      </c>
      <c r="C258" s="173" t="s">
        <v>414</v>
      </c>
    </row>
    <row r="259" spans="1:3" x14ac:dyDescent="0.2">
      <c r="A259" s="174">
        <v>248</v>
      </c>
      <c r="B259" s="167" t="s">
        <v>219</v>
      </c>
      <c r="C259" s="173" t="s">
        <v>414</v>
      </c>
    </row>
    <row r="260" spans="1:3" x14ac:dyDescent="0.2">
      <c r="A260" s="174">
        <v>249</v>
      </c>
      <c r="B260" s="167" t="s">
        <v>231</v>
      </c>
      <c r="C260" s="173" t="s">
        <v>414</v>
      </c>
    </row>
    <row r="261" spans="1:3" x14ac:dyDescent="0.2">
      <c r="A261" s="174">
        <v>250</v>
      </c>
      <c r="B261" s="167" t="s">
        <v>233</v>
      </c>
      <c r="C261" s="173" t="s">
        <v>415</v>
      </c>
    </row>
    <row r="262" spans="1:3" x14ac:dyDescent="0.2">
      <c r="A262" s="174">
        <v>251</v>
      </c>
      <c r="B262" s="167" t="s">
        <v>233</v>
      </c>
      <c r="C262" s="173" t="s">
        <v>415</v>
      </c>
    </row>
    <row r="263" spans="1:3" x14ac:dyDescent="0.2">
      <c r="A263" s="174">
        <v>252</v>
      </c>
      <c r="B263" s="167" t="s">
        <v>233</v>
      </c>
      <c r="C263" s="173" t="s">
        <v>415</v>
      </c>
    </row>
    <row r="264" spans="1:3" x14ac:dyDescent="0.2">
      <c r="A264" s="174">
        <v>253</v>
      </c>
      <c r="B264" s="167" t="s">
        <v>233</v>
      </c>
      <c r="C264" s="173" t="s">
        <v>415</v>
      </c>
    </row>
    <row r="265" spans="1:3" x14ac:dyDescent="0.2">
      <c r="A265" s="174">
        <v>254</v>
      </c>
      <c r="B265" s="167" t="s">
        <v>234</v>
      </c>
      <c r="C265" s="173" t="s">
        <v>414</v>
      </c>
    </row>
    <row r="266" spans="1:3" x14ac:dyDescent="0.2">
      <c r="A266" s="174">
        <v>255</v>
      </c>
      <c r="B266" s="167" t="s">
        <v>235</v>
      </c>
      <c r="C266" s="173" t="s">
        <v>414</v>
      </c>
    </row>
    <row r="267" spans="1:3" x14ac:dyDescent="0.2">
      <c r="A267" s="174">
        <v>257</v>
      </c>
      <c r="B267" s="167" t="s">
        <v>236</v>
      </c>
      <c r="C267" s="173" t="s">
        <v>414</v>
      </c>
    </row>
    <row r="268" spans="1:3" x14ac:dyDescent="0.2">
      <c r="A268" s="174">
        <v>258</v>
      </c>
      <c r="B268" s="167" t="s">
        <v>237</v>
      </c>
      <c r="C268" s="173" t="s">
        <v>414</v>
      </c>
    </row>
    <row r="269" spans="1:3" x14ac:dyDescent="0.2">
      <c r="A269" s="174">
        <v>259</v>
      </c>
      <c r="B269" s="167" t="s">
        <v>238</v>
      </c>
      <c r="C269" s="173" t="s">
        <v>414</v>
      </c>
    </row>
    <row r="270" spans="1:3" x14ac:dyDescent="0.2">
      <c r="A270" s="174">
        <v>260</v>
      </c>
      <c r="B270" s="167" t="s">
        <v>237</v>
      </c>
      <c r="C270" s="173" t="s">
        <v>415</v>
      </c>
    </row>
    <row r="271" spans="1:3" x14ac:dyDescent="0.2">
      <c r="A271" s="174">
        <v>261</v>
      </c>
      <c r="B271" s="167" t="s">
        <v>237</v>
      </c>
      <c r="C271" s="173" t="s">
        <v>414</v>
      </c>
    </row>
    <row r="272" spans="1:3" x14ac:dyDescent="0.2">
      <c r="A272" s="174">
        <v>262</v>
      </c>
      <c r="B272" s="167" t="s">
        <v>237</v>
      </c>
      <c r="C272" s="173" t="s">
        <v>414</v>
      </c>
    </row>
    <row r="273" spans="1:3" x14ac:dyDescent="0.2">
      <c r="A273" s="174">
        <v>263</v>
      </c>
      <c r="B273" s="167" t="s">
        <v>237</v>
      </c>
      <c r="C273" s="173" t="s">
        <v>414</v>
      </c>
    </row>
    <row r="274" spans="1:3" x14ac:dyDescent="0.2">
      <c r="A274" s="174">
        <v>264</v>
      </c>
      <c r="B274" s="167" t="s">
        <v>237</v>
      </c>
      <c r="C274" s="173" t="s">
        <v>414</v>
      </c>
    </row>
    <row r="275" spans="1:3" x14ac:dyDescent="0.2">
      <c r="A275" s="174">
        <v>265</v>
      </c>
      <c r="B275" s="167" t="s">
        <v>239</v>
      </c>
      <c r="C275" s="173" t="s">
        <v>415</v>
      </c>
    </row>
    <row r="276" spans="1:3" x14ac:dyDescent="0.2">
      <c r="A276" s="174">
        <v>266</v>
      </c>
      <c r="B276" s="167" t="s">
        <v>239</v>
      </c>
      <c r="C276" s="173" t="s">
        <v>415</v>
      </c>
    </row>
    <row r="277" spans="1:3" x14ac:dyDescent="0.2">
      <c r="A277" s="174">
        <v>267</v>
      </c>
      <c r="B277" s="167" t="s">
        <v>239</v>
      </c>
      <c r="C277" s="173" t="s">
        <v>415</v>
      </c>
    </row>
    <row r="278" spans="1:3" x14ac:dyDescent="0.2">
      <c r="A278" s="174">
        <v>268</v>
      </c>
      <c r="B278" s="167" t="s">
        <v>239</v>
      </c>
      <c r="C278" s="173" t="s">
        <v>415</v>
      </c>
    </row>
    <row r="279" spans="1:3" x14ac:dyDescent="0.2">
      <c r="A279" s="174">
        <v>269</v>
      </c>
      <c r="B279" s="167" t="s">
        <v>239</v>
      </c>
      <c r="C279" s="173" t="s">
        <v>415</v>
      </c>
    </row>
    <row r="280" spans="1:3" x14ac:dyDescent="0.2">
      <c r="A280" s="174">
        <v>270</v>
      </c>
      <c r="B280" s="167" t="s">
        <v>239</v>
      </c>
      <c r="C280" s="173" t="s">
        <v>415</v>
      </c>
    </row>
    <row r="281" spans="1:3" x14ac:dyDescent="0.2">
      <c r="A281" s="174">
        <v>271</v>
      </c>
      <c r="B281" s="167" t="s">
        <v>239</v>
      </c>
      <c r="C281" s="173" t="s">
        <v>415</v>
      </c>
    </row>
    <row r="282" spans="1:3" x14ac:dyDescent="0.2">
      <c r="A282" s="174">
        <v>272</v>
      </c>
      <c r="B282" s="167" t="s">
        <v>239</v>
      </c>
      <c r="C282" s="173" t="s">
        <v>415</v>
      </c>
    </row>
    <row r="283" spans="1:3" x14ac:dyDescent="0.2">
      <c r="A283" s="174">
        <v>273</v>
      </c>
      <c r="B283" s="167" t="s">
        <v>239</v>
      </c>
      <c r="C283" s="173" t="s">
        <v>415</v>
      </c>
    </row>
    <row r="284" spans="1:3" x14ac:dyDescent="0.2">
      <c r="A284" s="174">
        <v>274</v>
      </c>
      <c r="B284" s="167" t="s">
        <v>239</v>
      </c>
      <c r="C284" s="173" t="s">
        <v>415</v>
      </c>
    </row>
    <row r="285" spans="1:3" x14ac:dyDescent="0.2">
      <c r="A285" s="174">
        <v>276</v>
      </c>
      <c r="B285" s="167" t="s">
        <v>239</v>
      </c>
      <c r="C285" s="173" t="s">
        <v>415</v>
      </c>
    </row>
    <row r="286" spans="1:3" x14ac:dyDescent="0.2">
      <c r="A286" s="174">
        <v>277</v>
      </c>
      <c r="B286" s="167" t="s">
        <v>240</v>
      </c>
      <c r="C286" s="173" t="s">
        <v>415</v>
      </c>
    </row>
    <row r="287" spans="1:3" x14ac:dyDescent="0.2">
      <c r="A287" s="174">
        <v>278</v>
      </c>
      <c r="B287" s="167" t="s">
        <v>241</v>
      </c>
      <c r="C287" s="173" t="s">
        <v>415</v>
      </c>
    </row>
    <row r="288" spans="1:3" x14ac:dyDescent="0.2">
      <c r="A288" s="174">
        <v>279</v>
      </c>
      <c r="B288" s="167" t="s">
        <v>242</v>
      </c>
      <c r="C288" s="173" t="s">
        <v>415</v>
      </c>
    </row>
    <row r="289" spans="1:3" x14ac:dyDescent="0.2">
      <c r="A289" s="174">
        <v>280</v>
      </c>
      <c r="B289" s="167" t="s">
        <v>243</v>
      </c>
      <c r="C289" s="173" t="s">
        <v>415</v>
      </c>
    </row>
    <row r="290" spans="1:3" x14ac:dyDescent="0.2">
      <c r="A290" s="174">
        <v>281</v>
      </c>
      <c r="B290" s="167" t="s">
        <v>244</v>
      </c>
      <c r="C290" s="173" t="s">
        <v>414</v>
      </c>
    </row>
    <row r="291" spans="1:3" x14ac:dyDescent="0.2">
      <c r="A291" s="174">
        <v>283</v>
      </c>
      <c r="B291" s="167" t="s">
        <v>245</v>
      </c>
      <c r="C291" s="173" t="s">
        <v>414</v>
      </c>
    </row>
    <row r="292" spans="1:3" x14ac:dyDescent="0.2">
      <c r="A292" s="174">
        <v>284</v>
      </c>
      <c r="B292" s="167" t="s">
        <v>187</v>
      </c>
      <c r="C292" s="173" t="s">
        <v>415</v>
      </c>
    </row>
    <row r="293" spans="1:3" x14ac:dyDescent="0.2">
      <c r="A293" s="174">
        <v>285</v>
      </c>
      <c r="B293" s="167" t="s">
        <v>187</v>
      </c>
      <c r="C293" s="173" t="s">
        <v>415</v>
      </c>
    </row>
    <row r="294" spans="1:3" x14ac:dyDescent="0.2">
      <c r="A294" s="174">
        <v>286</v>
      </c>
      <c r="B294" s="167" t="s">
        <v>246</v>
      </c>
      <c r="C294" s="173" t="s">
        <v>415</v>
      </c>
    </row>
    <row r="295" spans="1:3" x14ac:dyDescent="0.2">
      <c r="A295" s="174">
        <v>287</v>
      </c>
      <c r="B295" s="167" t="s">
        <v>247</v>
      </c>
      <c r="C295" s="173" t="s">
        <v>415</v>
      </c>
    </row>
    <row r="296" spans="1:3" x14ac:dyDescent="0.2">
      <c r="A296" s="174">
        <v>288</v>
      </c>
      <c r="B296" s="167" t="s">
        <v>248</v>
      </c>
      <c r="C296" s="173" t="s">
        <v>415</v>
      </c>
    </row>
    <row r="297" spans="1:3" x14ac:dyDescent="0.2">
      <c r="A297" s="174">
        <v>289</v>
      </c>
      <c r="B297" s="167" t="s">
        <v>248</v>
      </c>
      <c r="C297" s="173" t="s">
        <v>415</v>
      </c>
    </row>
    <row r="298" spans="1:3" x14ac:dyDescent="0.2">
      <c r="A298" s="174">
        <v>290</v>
      </c>
      <c r="B298" s="167" t="s">
        <v>248</v>
      </c>
      <c r="C298" s="173" t="s">
        <v>415</v>
      </c>
    </row>
    <row r="299" spans="1:3" x14ac:dyDescent="0.2">
      <c r="A299" s="174">
        <v>291</v>
      </c>
      <c r="B299" s="167" t="s">
        <v>248</v>
      </c>
      <c r="C299" s="173" t="s">
        <v>415</v>
      </c>
    </row>
    <row r="300" spans="1:3" x14ac:dyDescent="0.2">
      <c r="A300" s="174">
        <v>292</v>
      </c>
      <c r="B300" s="167" t="s">
        <v>248</v>
      </c>
      <c r="C300" s="173" t="s">
        <v>415</v>
      </c>
    </row>
    <row r="301" spans="1:3" x14ac:dyDescent="0.2">
      <c r="A301" s="174">
        <v>297</v>
      </c>
      <c r="B301" s="167" t="s">
        <v>248</v>
      </c>
      <c r="C301" s="173" t="s">
        <v>415</v>
      </c>
    </row>
    <row r="302" spans="1:3" x14ac:dyDescent="0.2">
      <c r="A302" s="174">
        <v>298</v>
      </c>
      <c r="B302" s="167" t="s">
        <v>248</v>
      </c>
      <c r="C302" s="173" t="s">
        <v>415</v>
      </c>
    </row>
    <row r="303" spans="1:3" x14ac:dyDescent="0.2">
      <c r="A303" s="174">
        <v>299</v>
      </c>
      <c r="B303" s="167" t="s">
        <v>248</v>
      </c>
      <c r="C303" s="173" t="s">
        <v>415</v>
      </c>
    </row>
    <row r="304" spans="1:3" x14ac:dyDescent="0.2">
      <c r="A304" s="174">
        <v>300</v>
      </c>
      <c r="B304" s="167" t="s">
        <v>249</v>
      </c>
      <c r="C304" s="173" t="s">
        <v>414</v>
      </c>
    </row>
    <row r="305" spans="1:3" x14ac:dyDescent="0.2">
      <c r="A305" s="174">
        <v>301</v>
      </c>
      <c r="B305" s="167" t="s">
        <v>250</v>
      </c>
      <c r="C305" s="173" t="s">
        <v>414</v>
      </c>
    </row>
    <row r="306" spans="1:3" x14ac:dyDescent="0.2">
      <c r="A306" s="174">
        <v>302</v>
      </c>
      <c r="B306" s="167" t="s">
        <v>251</v>
      </c>
      <c r="C306" s="173" t="s">
        <v>414</v>
      </c>
    </row>
    <row r="307" spans="1:3" x14ac:dyDescent="0.2">
      <c r="A307" s="174">
        <v>303</v>
      </c>
      <c r="B307" s="167" t="s">
        <v>248</v>
      </c>
      <c r="C307" s="173" t="s">
        <v>415</v>
      </c>
    </row>
    <row r="308" spans="1:3" x14ac:dyDescent="0.2">
      <c r="A308" s="174">
        <v>304</v>
      </c>
      <c r="B308" s="167" t="s">
        <v>248</v>
      </c>
      <c r="C308" s="173" t="s">
        <v>415</v>
      </c>
    </row>
    <row r="309" spans="1:3" x14ac:dyDescent="0.2">
      <c r="A309" s="174">
        <v>305</v>
      </c>
      <c r="B309" s="167" t="s">
        <v>252</v>
      </c>
      <c r="C309" s="173" t="s">
        <v>414</v>
      </c>
    </row>
    <row r="310" spans="1:3" x14ac:dyDescent="0.2">
      <c r="A310" s="174">
        <v>306</v>
      </c>
      <c r="B310" s="167" t="s">
        <v>252</v>
      </c>
      <c r="C310" s="173" t="s">
        <v>414</v>
      </c>
    </row>
    <row r="311" spans="1:3" x14ac:dyDescent="0.2">
      <c r="A311" s="174">
        <v>307</v>
      </c>
      <c r="B311" s="167" t="s">
        <v>252</v>
      </c>
      <c r="C311" s="173" t="s">
        <v>414</v>
      </c>
    </row>
    <row r="312" spans="1:3" x14ac:dyDescent="0.2">
      <c r="A312" s="174">
        <v>308</v>
      </c>
      <c r="B312" s="167" t="s">
        <v>252</v>
      </c>
      <c r="C312" s="173" t="s">
        <v>414</v>
      </c>
    </row>
    <row r="313" spans="1:3" x14ac:dyDescent="0.2">
      <c r="A313" s="174">
        <v>309</v>
      </c>
      <c r="B313" s="167" t="s">
        <v>253</v>
      </c>
      <c r="C313" s="173" t="s">
        <v>414</v>
      </c>
    </row>
    <row r="314" spans="1:3" x14ac:dyDescent="0.2">
      <c r="A314" s="174">
        <v>310</v>
      </c>
      <c r="B314" s="167" t="s">
        <v>254</v>
      </c>
      <c r="C314" s="173" t="s">
        <v>414</v>
      </c>
    </row>
    <row r="315" spans="1:3" x14ac:dyDescent="0.2">
      <c r="A315" s="174">
        <v>312</v>
      </c>
      <c r="B315" s="167" t="s">
        <v>255</v>
      </c>
      <c r="C315" s="173" t="s">
        <v>414</v>
      </c>
    </row>
    <row r="316" spans="1:3" x14ac:dyDescent="0.2">
      <c r="A316" s="174">
        <v>313</v>
      </c>
      <c r="B316" s="167" t="s">
        <v>256</v>
      </c>
      <c r="C316" s="173" t="s">
        <v>415</v>
      </c>
    </row>
    <row r="317" spans="1:3" x14ac:dyDescent="0.2">
      <c r="A317" s="174">
        <v>314</v>
      </c>
      <c r="B317" s="167" t="s">
        <v>257</v>
      </c>
      <c r="C317" s="173" t="s">
        <v>415</v>
      </c>
    </row>
    <row r="318" spans="1:3" x14ac:dyDescent="0.2">
      <c r="A318" s="174">
        <v>315</v>
      </c>
      <c r="B318" s="167" t="s">
        <v>258</v>
      </c>
      <c r="C318" s="173" t="s">
        <v>415</v>
      </c>
    </row>
    <row r="319" spans="1:3" x14ac:dyDescent="0.2">
      <c r="A319" s="174">
        <v>316</v>
      </c>
      <c r="B319" s="167" t="s">
        <v>259</v>
      </c>
      <c r="C319" s="173" t="s">
        <v>414</v>
      </c>
    </row>
    <row r="320" spans="1:3" x14ac:dyDescent="0.2">
      <c r="A320" s="174">
        <v>317</v>
      </c>
      <c r="B320" s="167" t="s">
        <v>259</v>
      </c>
      <c r="C320" s="173" t="s">
        <v>414</v>
      </c>
    </row>
    <row r="321" spans="1:3" x14ac:dyDescent="0.2">
      <c r="A321" s="174">
        <v>318</v>
      </c>
      <c r="B321" s="167" t="s">
        <v>259</v>
      </c>
      <c r="C321" s="173" t="s">
        <v>414</v>
      </c>
    </row>
    <row r="322" spans="1:3" x14ac:dyDescent="0.2">
      <c r="A322" s="174">
        <v>319</v>
      </c>
      <c r="B322" s="167" t="s">
        <v>260</v>
      </c>
      <c r="C322" s="173" t="s">
        <v>414</v>
      </c>
    </row>
    <row r="323" spans="1:3" x14ac:dyDescent="0.2">
      <c r="A323" s="174">
        <v>320</v>
      </c>
      <c r="B323" s="167" t="s">
        <v>259</v>
      </c>
      <c r="C323" s="173" t="s">
        <v>414</v>
      </c>
    </row>
    <row r="324" spans="1:3" x14ac:dyDescent="0.2">
      <c r="A324" s="174">
        <v>321</v>
      </c>
      <c r="B324" s="167" t="s">
        <v>259</v>
      </c>
      <c r="C324" s="173" t="s">
        <v>414</v>
      </c>
    </row>
    <row r="325" spans="1:3" x14ac:dyDescent="0.2">
      <c r="A325" s="174">
        <v>322</v>
      </c>
      <c r="B325" s="167" t="s">
        <v>259</v>
      </c>
      <c r="C325" s="173" t="s">
        <v>414</v>
      </c>
    </row>
    <row r="326" spans="1:3" x14ac:dyDescent="0.2">
      <c r="A326" s="174">
        <v>323</v>
      </c>
      <c r="B326" s="167" t="s">
        <v>259</v>
      </c>
      <c r="C326" s="173" t="s">
        <v>414</v>
      </c>
    </row>
    <row r="327" spans="1:3" x14ac:dyDescent="0.2">
      <c r="A327" s="174">
        <v>324</v>
      </c>
      <c r="B327" s="167" t="s">
        <v>261</v>
      </c>
      <c r="C327" s="173" t="s">
        <v>414</v>
      </c>
    </row>
    <row r="328" spans="1:3" x14ac:dyDescent="0.2">
      <c r="A328" s="174">
        <v>325</v>
      </c>
      <c r="B328" s="167" t="s">
        <v>262</v>
      </c>
      <c r="C328" s="173" t="s">
        <v>414</v>
      </c>
    </row>
    <row r="329" spans="1:3" x14ac:dyDescent="0.2">
      <c r="A329" s="174">
        <v>326</v>
      </c>
      <c r="B329" s="167" t="s">
        <v>262</v>
      </c>
      <c r="C329" s="173" t="s">
        <v>414</v>
      </c>
    </row>
    <row r="330" spans="1:3" x14ac:dyDescent="0.2">
      <c r="A330" s="174">
        <v>327</v>
      </c>
      <c r="B330" s="167" t="s">
        <v>262</v>
      </c>
      <c r="C330" s="173" t="s">
        <v>414</v>
      </c>
    </row>
    <row r="331" spans="1:3" x14ac:dyDescent="0.2">
      <c r="A331" s="174">
        <v>328</v>
      </c>
      <c r="B331" s="167" t="s">
        <v>262</v>
      </c>
      <c r="C331" s="173" t="s">
        <v>414</v>
      </c>
    </row>
    <row r="332" spans="1:3" x14ac:dyDescent="0.2">
      <c r="A332" s="174">
        <v>329</v>
      </c>
      <c r="B332" s="167" t="s">
        <v>262</v>
      </c>
      <c r="C332" s="173" t="s">
        <v>414</v>
      </c>
    </row>
    <row r="333" spans="1:3" x14ac:dyDescent="0.2">
      <c r="A333" s="174">
        <v>330</v>
      </c>
      <c r="B333" s="167" t="s">
        <v>262</v>
      </c>
      <c r="C333" s="173" t="s">
        <v>414</v>
      </c>
    </row>
    <row r="334" spans="1:3" x14ac:dyDescent="0.2">
      <c r="A334" s="174">
        <v>331</v>
      </c>
      <c r="B334" s="167" t="s">
        <v>262</v>
      </c>
      <c r="C334" s="173" t="s">
        <v>414</v>
      </c>
    </row>
    <row r="335" spans="1:3" x14ac:dyDescent="0.2">
      <c r="A335" s="174">
        <v>332</v>
      </c>
      <c r="B335" s="167" t="s">
        <v>262</v>
      </c>
      <c r="C335" s="173" t="s">
        <v>415</v>
      </c>
    </row>
    <row r="336" spans="1:3" x14ac:dyDescent="0.2">
      <c r="A336" s="174">
        <v>334</v>
      </c>
      <c r="B336" s="167" t="s">
        <v>263</v>
      </c>
      <c r="C336" s="173" t="s">
        <v>414</v>
      </c>
    </row>
    <row r="337" spans="1:3" x14ac:dyDescent="0.2">
      <c r="A337" s="174">
        <v>335</v>
      </c>
      <c r="B337" s="167" t="s">
        <v>264</v>
      </c>
      <c r="C337" s="173" t="s">
        <v>414</v>
      </c>
    </row>
    <row r="338" spans="1:3" x14ac:dyDescent="0.2">
      <c r="A338" s="174">
        <v>336</v>
      </c>
      <c r="B338" s="167" t="s">
        <v>265</v>
      </c>
      <c r="C338" s="173" t="s">
        <v>415</v>
      </c>
    </row>
    <row r="339" spans="1:3" x14ac:dyDescent="0.2">
      <c r="A339" s="174">
        <v>337</v>
      </c>
      <c r="B339" s="167" t="s">
        <v>265</v>
      </c>
      <c r="C339" s="173" t="s">
        <v>415</v>
      </c>
    </row>
    <row r="340" spans="1:3" x14ac:dyDescent="0.2">
      <c r="A340" s="174">
        <v>338</v>
      </c>
      <c r="B340" s="167" t="s">
        <v>266</v>
      </c>
      <c r="C340" s="173" t="s">
        <v>414</v>
      </c>
    </row>
    <row r="341" spans="1:3" x14ac:dyDescent="0.2">
      <c r="A341" s="174">
        <v>339</v>
      </c>
      <c r="B341" s="167" t="s">
        <v>267</v>
      </c>
      <c r="C341" s="173" t="s">
        <v>415</v>
      </c>
    </row>
    <row r="342" spans="1:3" x14ac:dyDescent="0.2">
      <c r="A342" s="174">
        <v>340</v>
      </c>
      <c r="B342" s="167" t="s">
        <v>267</v>
      </c>
      <c r="C342" s="173" t="s">
        <v>415</v>
      </c>
    </row>
    <row r="343" spans="1:3" x14ac:dyDescent="0.2">
      <c r="A343" s="174">
        <v>341</v>
      </c>
      <c r="B343" s="167" t="s">
        <v>267</v>
      </c>
      <c r="C343" s="173" t="s">
        <v>415</v>
      </c>
    </row>
    <row r="344" spans="1:3" x14ac:dyDescent="0.2">
      <c r="A344" s="174">
        <v>342</v>
      </c>
      <c r="B344" s="167" t="s">
        <v>268</v>
      </c>
      <c r="C344" s="173" t="s">
        <v>414</v>
      </c>
    </row>
    <row r="345" spans="1:3" x14ac:dyDescent="0.2">
      <c r="A345" s="174">
        <v>343</v>
      </c>
      <c r="B345" s="167" t="s">
        <v>269</v>
      </c>
      <c r="C345" s="173" t="s">
        <v>414</v>
      </c>
    </row>
    <row r="346" spans="1:3" x14ac:dyDescent="0.2">
      <c r="A346" s="174">
        <v>344</v>
      </c>
      <c r="B346" s="167" t="s">
        <v>270</v>
      </c>
      <c r="C346" s="173" t="s">
        <v>414</v>
      </c>
    </row>
    <row r="347" spans="1:3" x14ac:dyDescent="0.2">
      <c r="A347" s="174">
        <v>344</v>
      </c>
      <c r="B347" s="167" t="s">
        <v>270</v>
      </c>
      <c r="C347" s="173" t="s">
        <v>415</v>
      </c>
    </row>
    <row r="348" spans="1:3" x14ac:dyDescent="0.2">
      <c r="A348" s="174">
        <v>345</v>
      </c>
      <c r="B348" s="167" t="s">
        <v>271</v>
      </c>
      <c r="C348" s="173" t="s">
        <v>414</v>
      </c>
    </row>
    <row r="349" spans="1:3" x14ac:dyDescent="0.2">
      <c r="A349" s="174">
        <v>346</v>
      </c>
      <c r="B349" s="167" t="s">
        <v>272</v>
      </c>
      <c r="C349" s="173" t="s">
        <v>415</v>
      </c>
    </row>
    <row r="350" spans="1:3" x14ac:dyDescent="0.2">
      <c r="A350" s="174">
        <v>347</v>
      </c>
      <c r="B350" s="167" t="s">
        <v>273</v>
      </c>
      <c r="C350" s="173" t="s">
        <v>415</v>
      </c>
    </row>
    <row r="351" spans="1:3" x14ac:dyDescent="0.2">
      <c r="A351" s="174">
        <v>348</v>
      </c>
      <c r="B351" s="167" t="s">
        <v>273</v>
      </c>
      <c r="C351" s="173" t="s">
        <v>415</v>
      </c>
    </row>
    <row r="352" spans="1:3" x14ac:dyDescent="0.2">
      <c r="A352" s="174">
        <v>349</v>
      </c>
      <c r="B352" s="167" t="s">
        <v>219</v>
      </c>
      <c r="C352" s="173" t="s">
        <v>414</v>
      </c>
    </row>
    <row r="353" spans="1:3" x14ac:dyDescent="0.2">
      <c r="A353" s="174">
        <v>350</v>
      </c>
      <c r="B353" s="167" t="s">
        <v>274</v>
      </c>
      <c r="C353" s="173" t="s">
        <v>415</v>
      </c>
    </row>
    <row r="354" spans="1:3" x14ac:dyDescent="0.2">
      <c r="A354" s="174">
        <v>351</v>
      </c>
      <c r="B354" s="167" t="s">
        <v>275</v>
      </c>
      <c r="C354" s="173" t="s">
        <v>414</v>
      </c>
    </row>
    <row r="355" spans="1:3" x14ac:dyDescent="0.2">
      <c r="A355" s="174">
        <v>352</v>
      </c>
      <c r="B355" s="167" t="s">
        <v>276</v>
      </c>
      <c r="C355" s="173" t="s">
        <v>414</v>
      </c>
    </row>
    <row r="356" spans="1:3" x14ac:dyDescent="0.2">
      <c r="A356" s="174">
        <v>353</v>
      </c>
      <c r="B356" s="167" t="s">
        <v>277</v>
      </c>
      <c r="C356" s="173" t="s">
        <v>414</v>
      </c>
    </row>
    <row r="357" spans="1:3" x14ac:dyDescent="0.2">
      <c r="A357" s="174">
        <v>354</v>
      </c>
      <c r="B357" s="167" t="s">
        <v>194</v>
      </c>
      <c r="C357" s="173" t="s">
        <v>415</v>
      </c>
    </row>
    <row r="358" spans="1:3" x14ac:dyDescent="0.2">
      <c r="A358" s="174">
        <v>355</v>
      </c>
      <c r="B358" s="167" t="s">
        <v>278</v>
      </c>
      <c r="C358" s="173" t="s">
        <v>414</v>
      </c>
    </row>
    <row r="359" spans="1:3" x14ac:dyDescent="0.2">
      <c r="A359" s="174">
        <v>357</v>
      </c>
      <c r="B359" s="167" t="s">
        <v>279</v>
      </c>
      <c r="C359" s="173" t="s">
        <v>415</v>
      </c>
    </row>
    <row r="360" spans="1:3" x14ac:dyDescent="0.2">
      <c r="A360" s="174">
        <v>358</v>
      </c>
      <c r="B360" s="167" t="s">
        <v>279</v>
      </c>
      <c r="C360" s="173" t="s">
        <v>415</v>
      </c>
    </row>
    <row r="361" spans="1:3" x14ac:dyDescent="0.2">
      <c r="A361" s="174">
        <v>359</v>
      </c>
      <c r="B361" s="167" t="s">
        <v>279</v>
      </c>
      <c r="C361" s="173" t="s">
        <v>415</v>
      </c>
    </row>
    <row r="362" spans="1:3" x14ac:dyDescent="0.2">
      <c r="A362" s="174">
        <v>360</v>
      </c>
      <c r="B362" s="167" t="s">
        <v>279</v>
      </c>
      <c r="C362" s="173" t="s">
        <v>415</v>
      </c>
    </row>
    <row r="363" spans="1:3" x14ac:dyDescent="0.2">
      <c r="A363" s="174">
        <v>361</v>
      </c>
      <c r="B363" s="167" t="s">
        <v>279</v>
      </c>
      <c r="C363" s="173" t="s">
        <v>415</v>
      </c>
    </row>
    <row r="364" spans="1:3" x14ac:dyDescent="0.2">
      <c r="A364" s="174">
        <v>362</v>
      </c>
      <c r="B364" s="167" t="s">
        <v>279</v>
      </c>
      <c r="C364" s="173" t="s">
        <v>415</v>
      </c>
    </row>
    <row r="365" spans="1:3" x14ac:dyDescent="0.2">
      <c r="A365" s="174">
        <v>363</v>
      </c>
      <c r="B365" s="167" t="s">
        <v>279</v>
      </c>
      <c r="C365" s="173" t="s">
        <v>415</v>
      </c>
    </row>
    <row r="366" spans="1:3" x14ac:dyDescent="0.2">
      <c r="A366" s="174">
        <v>364</v>
      </c>
      <c r="B366" s="167" t="s">
        <v>279</v>
      </c>
      <c r="C366" s="173" t="s">
        <v>415</v>
      </c>
    </row>
    <row r="367" spans="1:3" x14ac:dyDescent="0.2">
      <c r="A367" s="174">
        <v>365</v>
      </c>
      <c r="B367" s="167" t="s">
        <v>279</v>
      </c>
      <c r="C367" s="173" t="s">
        <v>415</v>
      </c>
    </row>
    <row r="368" spans="1:3" x14ac:dyDescent="0.2">
      <c r="A368" s="174">
        <v>366</v>
      </c>
      <c r="B368" s="167" t="s">
        <v>279</v>
      </c>
      <c r="C368" s="173" t="s">
        <v>415</v>
      </c>
    </row>
    <row r="369" spans="1:3" x14ac:dyDescent="0.2">
      <c r="A369" s="174">
        <v>367</v>
      </c>
      <c r="B369" s="167" t="s">
        <v>279</v>
      </c>
      <c r="C369" s="173" t="s">
        <v>415</v>
      </c>
    </row>
    <row r="370" spans="1:3" x14ac:dyDescent="0.2">
      <c r="A370" s="174">
        <v>368</v>
      </c>
      <c r="B370" s="167" t="s">
        <v>279</v>
      </c>
      <c r="C370" s="173" t="s">
        <v>415</v>
      </c>
    </row>
    <row r="371" spans="1:3" x14ac:dyDescent="0.2">
      <c r="A371" s="174">
        <v>369</v>
      </c>
      <c r="B371" s="167" t="s">
        <v>279</v>
      </c>
      <c r="C371" s="173" t="s">
        <v>415</v>
      </c>
    </row>
    <row r="372" spans="1:3" x14ac:dyDescent="0.2">
      <c r="A372" s="174">
        <v>370</v>
      </c>
      <c r="B372" s="167" t="s">
        <v>279</v>
      </c>
      <c r="C372" s="173" t="s">
        <v>415</v>
      </c>
    </row>
    <row r="373" spans="1:3" x14ac:dyDescent="0.2">
      <c r="A373" s="174">
        <v>371</v>
      </c>
      <c r="B373" s="167" t="s">
        <v>279</v>
      </c>
      <c r="C373" s="173" t="s">
        <v>415</v>
      </c>
    </row>
    <row r="374" spans="1:3" x14ac:dyDescent="0.2">
      <c r="A374" s="174">
        <v>372</v>
      </c>
      <c r="B374" s="167" t="s">
        <v>259</v>
      </c>
      <c r="C374" s="173" t="s">
        <v>414</v>
      </c>
    </row>
    <row r="375" spans="1:3" x14ac:dyDescent="0.2">
      <c r="A375" s="174">
        <v>373</v>
      </c>
      <c r="B375" s="167" t="s">
        <v>207</v>
      </c>
      <c r="C375" s="173" t="s">
        <v>414</v>
      </c>
    </row>
    <row r="376" spans="1:3" x14ac:dyDescent="0.2">
      <c r="A376" s="174">
        <v>374</v>
      </c>
      <c r="B376" s="167" t="s">
        <v>207</v>
      </c>
      <c r="C376" s="173" t="s">
        <v>414</v>
      </c>
    </row>
    <row r="377" spans="1:3" x14ac:dyDescent="0.2">
      <c r="A377" s="174">
        <v>375</v>
      </c>
      <c r="B377" s="167" t="s">
        <v>207</v>
      </c>
      <c r="C377" s="173" t="s">
        <v>414</v>
      </c>
    </row>
    <row r="378" spans="1:3" x14ac:dyDescent="0.2">
      <c r="A378" s="174">
        <v>376</v>
      </c>
      <c r="B378" s="167" t="s">
        <v>207</v>
      </c>
      <c r="C378" s="173" t="s">
        <v>414</v>
      </c>
    </row>
    <row r="379" spans="1:3" x14ac:dyDescent="0.2">
      <c r="A379" s="174">
        <v>377</v>
      </c>
      <c r="B379" s="167" t="s">
        <v>207</v>
      </c>
      <c r="C379" s="173" t="s">
        <v>414</v>
      </c>
    </row>
    <row r="380" spans="1:3" x14ac:dyDescent="0.2">
      <c r="A380" s="174">
        <v>378</v>
      </c>
      <c r="B380" s="167" t="s">
        <v>207</v>
      </c>
      <c r="C380" s="173" t="s">
        <v>414</v>
      </c>
    </row>
    <row r="381" spans="1:3" x14ac:dyDescent="0.2">
      <c r="A381" s="174">
        <v>380</v>
      </c>
      <c r="B381" s="167" t="s">
        <v>207</v>
      </c>
      <c r="C381" s="173" t="s">
        <v>414</v>
      </c>
    </row>
    <row r="382" spans="1:3" x14ac:dyDescent="0.2">
      <c r="A382" s="174">
        <v>381</v>
      </c>
      <c r="B382" s="167" t="s">
        <v>207</v>
      </c>
      <c r="C382" s="173" t="s">
        <v>414</v>
      </c>
    </row>
    <row r="383" spans="1:3" x14ac:dyDescent="0.2">
      <c r="A383" s="174">
        <v>382</v>
      </c>
      <c r="B383" s="167" t="s">
        <v>207</v>
      </c>
      <c r="C383" s="173" t="s">
        <v>414</v>
      </c>
    </row>
    <row r="384" spans="1:3" x14ac:dyDescent="0.2">
      <c r="A384" s="174">
        <v>384</v>
      </c>
      <c r="B384" s="167" t="s">
        <v>219</v>
      </c>
      <c r="C384" s="173" t="s">
        <v>414</v>
      </c>
    </row>
    <row r="385" spans="1:3" x14ac:dyDescent="0.2">
      <c r="A385" s="174">
        <v>385</v>
      </c>
      <c r="B385" s="167" t="s">
        <v>207</v>
      </c>
      <c r="C385" s="173" t="s">
        <v>415</v>
      </c>
    </row>
    <row r="386" spans="1:3" x14ac:dyDescent="0.2">
      <c r="A386" s="174">
        <v>386</v>
      </c>
      <c r="B386" s="167" t="s">
        <v>187</v>
      </c>
      <c r="C386" s="173" t="s">
        <v>415</v>
      </c>
    </row>
    <row r="387" spans="1:3" x14ac:dyDescent="0.2">
      <c r="A387" s="174">
        <v>387</v>
      </c>
      <c r="B387" s="167" t="s">
        <v>212</v>
      </c>
      <c r="C387" s="173" t="s">
        <v>415</v>
      </c>
    </row>
    <row r="388" spans="1:3" x14ac:dyDescent="0.2">
      <c r="A388" s="174">
        <v>388</v>
      </c>
      <c r="B388" s="167" t="s">
        <v>207</v>
      </c>
      <c r="C388" s="173" t="s">
        <v>415</v>
      </c>
    </row>
    <row r="389" spans="1:3" x14ac:dyDescent="0.2">
      <c r="A389" s="174">
        <v>389</v>
      </c>
      <c r="B389" s="167" t="s">
        <v>198</v>
      </c>
      <c r="C389" s="173" t="s">
        <v>415</v>
      </c>
    </row>
    <row r="390" spans="1:3" x14ac:dyDescent="0.2">
      <c r="A390" s="174">
        <v>390</v>
      </c>
      <c r="B390" s="167" t="s">
        <v>207</v>
      </c>
      <c r="C390" s="173" t="s">
        <v>414</v>
      </c>
    </row>
    <row r="391" spans="1:3" x14ac:dyDescent="0.2">
      <c r="A391" s="174">
        <v>391</v>
      </c>
      <c r="B391" s="167" t="s">
        <v>280</v>
      </c>
      <c r="C391" s="173" t="s">
        <v>415</v>
      </c>
    </row>
    <row r="392" spans="1:3" x14ac:dyDescent="0.2">
      <c r="A392" s="174">
        <v>392</v>
      </c>
      <c r="B392" s="167" t="s">
        <v>281</v>
      </c>
      <c r="C392" s="173" t="s">
        <v>414</v>
      </c>
    </row>
    <row r="393" spans="1:3" x14ac:dyDescent="0.2">
      <c r="A393" s="174">
        <v>393</v>
      </c>
      <c r="B393" s="167" t="s">
        <v>282</v>
      </c>
      <c r="C393" s="173" t="s">
        <v>414</v>
      </c>
    </row>
    <row r="394" spans="1:3" x14ac:dyDescent="0.2">
      <c r="A394" s="174">
        <v>394</v>
      </c>
      <c r="B394" s="167" t="s">
        <v>238</v>
      </c>
      <c r="C394" s="173" t="s">
        <v>414</v>
      </c>
    </row>
    <row r="395" spans="1:3" x14ac:dyDescent="0.2">
      <c r="A395" s="174">
        <v>395</v>
      </c>
      <c r="B395" s="167" t="s">
        <v>283</v>
      </c>
      <c r="C395" s="173" t="s">
        <v>414</v>
      </c>
    </row>
    <row r="396" spans="1:3" x14ac:dyDescent="0.2">
      <c r="A396" s="174">
        <v>396</v>
      </c>
      <c r="B396" s="167" t="s">
        <v>217</v>
      </c>
      <c r="C396" s="173" t="s">
        <v>414</v>
      </c>
    </row>
    <row r="397" spans="1:3" x14ac:dyDescent="0.2">
      <c r="A397" s="174">
        <v>397</v>
      </c>
      <c r="B397" s="167" t="s">
        <v>284</v>
      </c>
      <c r="C397" s="173" t="s">
        <v>414</v>
      </c>
    </row>
    <row r="398" spans="1:3" x14ac:dyDescent="0.2">
      <c r="A398" s="174">
        <v>398</v>
      </c>
      <c r="B398" s="167" t="s">
        <v>285</v>
      </c>
      <c r="C398" s="173" t="s">
        <v>414</v>
      </c>
    </row>
    <row r="399" spans="1:3" x14ac:dyDescent="0.2">
      <c r="A399" s="174">
        <v>399</v>
      </c>
      <c r="B399" s="167" t="s">
        <v>286</v>
      </c>
      <c r="C399" s="173" t="s">
        <v>415</v>
      </c>
    </row>
    <row r="400" spans="1:3" x14ac:dyDescent="0.2">
      <c r="A400" s="174">
        <v>400</v>
      </c>
      <c r="B400" s="167" t="s">
        <v>237</v>
      </c>
      <c r="C400" s="173" t="s">
        <v>414</v>
      </c>
    </row>
    <row r="401" spans="1:3" x14ac:dyDescent="0.2">
      <c r="A401" s="174">
        <v>401</v>
      </c>
      <c r="B401" s="167" t="s">
        <v>287</v>
      </c>
      <c r="C401" s="173" t="s">
        <v>415</v>
      </c>
    </row>
    <row r="402" spans="1:3" x14ac:dyDescent="0.2">
      <c r="A402" s="174">
        <v>403</v>
      </c>
      <c r="B402" s="167" t="s">
        <v>193</v>
      </c>
      <c r="C402" s="173" t="s">
        <v>414</v>
      </c>
    </row>
    <row r="403" spans="1:3" x14ac:dyDescent="0.2">
      <c r="A403" s="174">
        <v>404</v>
      </c>
      <c r="B403" s="167" t="s">
        <v>288</v>
      </c>
      <c r="C403" s="173" t="s">
        <v>414</v>
      </c>
    </row>
    <row r="404" spans="1:3" x14ac:dyDescent="0.2">
      <c r="A404" s="174">
        <v>405</v>
      </c>
      <c r="B404" s="167" t="s">
        <v>289</v>
      </c>
      <c r="C404" s="173" t="s">
        <v>415</v>
      </c>
    </row>
    <row r="405" spans="1:3" x14ac:dyDescent="0.2">
      <c r="A405" s="174">
        <v>406</v>
      </c>
      <c r="B405" s="167" t="s">
        <v>290</v>
      </c>
      <c r="C405" s="173" t="s">
        <v>415</v>
      </c>
    </row>
    <row r="406" spans="1:3" x14ac:dyDescent="0.2">
      <c r="A406" s="174">
        <v>407</v>
      </c>
      <c r="B406" s="167" t="s">
        <v>291</v>
      </c>
      <c r="C406" s="173" t="s">
        <v>415</v>
      </c>
    </row>
    <row r="407" spans="1:3" x14ac:dyDescent="0.2">
      <c r="A407" s="174">
        <v>408</v>
      </c>
      <c r="B407" s="167" t="s">
        <v>292</v>
      </c>
      <c r="C407" s="173" t="s">
        <v>415</v>
      </c>
    </row>
    <row r="408" spans="1:3" x14ac:dyDescent="0.2">
      <c r="A408" s="174">
        <v>409</v>
      </c>
      <c r="B408" s="167" t="s">
        <v>293</v>
      </c>
      <c r="C408" s="173" t="s">
        <v>415</v>
      </c>
    </row>
    <row r="409" spans="1:3" x14ac:dyDescent="0.2">
      <c r="A409" s="174">
        <v>410</v>
      </c>
      <c r="B409" s="167" t="s">
        <v>294</v>
      </c>
      <c r="C409" s="173" t="s">
        <v>415</v>
      </c>
    </row>
    <row r="410" spans="1:3" x14ac:dyDescent="0.2">
      <c r="A410" s="174">
        <v>411</v>
      </c>
      <c r="B410" s="167" t="s">
        <v>295</v>
      </c>
      <c r="C410" s="173" t="s">
        <v>415</v>
      </c>
    </row>
    <row r="411" spans="1:3" x14ac:dyDescent="0.2">
      <c r="A411" s="174">
        <v>412</v>
      </c>
      <c r="B411" s="167" t="s">
        <v>296</v>
      </c>
      <c r="C411" s="173" t="s">
        <v>415</v>
      </c>
    </row>
    <row r="412" spans="1:3" x14ac:dyDescent="0.2">
      <c r="A412" s="174">
        <v>413</v>
      </c>
      <c r="B412" s="167" t="s">
        <v>297</v>
      </c>
      <c r="C412" s="173" t="s">
        <v>415</v>
      </c>
    </row>
    <row r="413" spans="1:3" x14ac:dyDescent="0.2">
      <c r="A413" s="174">
        <v>414</v>
      </c>
      <c r="B413" s="167" t="s">
        <v>298</v>
      </c>
      <c r="C413" s="173" t="s">
        <v>415</v>
      </c>
    </row>
    <row r="414" spans="1:3" x14ac:dyDescent="0.2">
      <c r="A414" s="174">
        <v>415</v>
      </c>
      <c r="B414" s="167" t="s">
        <v>299</v>
      </c>
      <c r="C414" s="173" t="s">
        <v>415</v>
      </c>
    </row>
    <row r="415" spans="1:3" x14ac:dyDescent="0.2">
      <c r="A415" s="174">
        <v>416</v>
      </c>
      <c r="B415" s="167" t="s">
        <v>300</v>
      </c>
      <c r="C415" s="173" t="s">
        <v>415</v>
      </c>
    </row>
    <row r="416" spans="1:3" x14ac:dyDescent="0.2">
      <c r="A416" s="174">
        <v>417</v>
      </c>
      <c r="B416" s="167" t="s">
        <v>301</v>
      </c>
      <c r="C416" s="173" t="s">
        <v>415</v>
      </c>
    </row>
    <row r="417" spans="1:3" x14ac:dyDescent="0.2">
      <c r="A417" s="174">
        <v>418</v>
      </c>
      <c r="B417" s="167" t="s">
        <v>302</v>
      </c>
      <c r="C417" s="173" t="s">
        <v>415</v>
      </c>
    </row>
    <row r="418" spans="1:3" x14ac:dyDescent="0.2">
      <c r="A418" s="174">
        <v>419</v>
      </c>
      <c r="B418" s="167" t="s">
        <v>303</v>
      </c>
      <c r="C418" s="173" t="s">
        <v>415</v>
      </c>
    </row>
    <row r="419" spans="1:3" x14ac:dyDescent="0.2">
      <c r="A419" s="174">
        <v>420</v>
      </c>
      <c r="B419" s="167" t="s">
        <v>304</v>
      </c>
      <c r="C419" s="173" t="s">
        <v>415</v>
      </c>
    </row>
    <row r="420" spans="1:3" x14ac:dyDescent="0.2">
      <c r="A420" s="174">
        <v>421</v>
      </c>
      <c r="B420" s="167" t="s">
        <v>305</v>
      </c>
      <c r="C420" s="173" t="s">
        <v>415</v>
      </c>
    </row>
    <row r="421" spans="1:3" x14ac:dyDescent="0.2">
      <c r="A421" s="174">
        <v>422</v>
      </c>
      <c r="B421" s="167" t="s">
        <v>306</v>
      </c>
      <c r="C421" s="173" t="s">
        <v>415</v>
      </c>
    </row>
    <row r="422" spans="1:3" x14ac:dyDescent="0.2">
      <c r="A422" s="174">
        <v>423</v>
      </c>
      <c r="B422" s="167" t="s">
        <v>307</v>
      </c>
      <c r="C422" s="173" t="s">
        <v>415</v>
      </c>
    </row>
    <row r="423" spans="1:3" x14ac:dyDescent="0.2">
      <c r="A423" s="174">
        <v>424</v>
      </c>
      <c r="B423" s="167" t="s">
        <v>308</v>
      </c>
      <c r="C423" s="173" t="s">
        <v>415</v>
      </c>
    </row>
    <row r="424" spans="1:3" x14ac:dyDescent="0.2">
      <c r="A424" s="174">
        <v>425</v>
      </c>
      <c r="B424" s="167" t="s">
        <v>309</v>
      </c>
      <c r="C424" s="173" t="s">
        <v>414</v>
      </c>
    </row>
    <row r="425" spans="1:3" x14ac:dyDescent="0.2">
      <c r="A425" s="174">
        <v>426</v>
      </c>
      <c r="B425" s="167" t="s">
        <v>219</v>
      </c>
      <c r="C425" s="173" t="s">
        <v>414</v>
      </c>
    </row>
    <row r="426" spans="1:3" x14ac:dyDescent="0.2">
      <c r="A426" s="174">
        <v>427</v>
      </c>
      <c r="B426" s="167" t="s">
        <v>310</v>
      </c>
      <c r="C426" s="173" t="s">
        <v>414</v>
      </c>
    </row>
    <row r="427" spans="1:3" x14ac:dyDescent="0.2">
      <c r="A427" s="174">
        <v>428</v>
      </c>
      <c r="B427" s="167" t="s">
        <v>311</v>
      </c>
      <c r="C427" s="173" t="s">
        <v>410</v>
      </c>
    </row>
    <row r="428" spans="1:3" x14ac:dyDescent="0.2">
      <c r="A428" s="174">
        <v>429</v>
      </c>
      <c r="B428" s="167" t="s">
        <v>312</v>
      </c>
      <c r="C428" s="173" t="s">
        <v>410</v>
      </c>
    </row>
    <row r="429" spans="1:3" x14ac:dyDescent="0.2">
      <c r="A429" s="174">
        <v>430</v>
      </c>
      <c r="B429" s="167" t="s">
        <v>313</v>
      </c>
      <c r="C429" s="173" t="s">
        <v>410</v>
      </c>
    </row>
    <row r="430" spans="1:3" x14ac:dyDescent="0.2">
      <c r="A430" s="174">
        <v>431</v>
      </c>
      <c r="B430" s="167" t="s">
        <v>314</v>
      </c>
      <c r="C430" s="173" t="s">
        <v>410</v>
      </c>
    </row>
    <row r="431" spans="1:3" x14ac:dyDescent="0.2">
      <c r="A431" s="174">
        <v>432</v>
      </c>
      <c r="B431" s="167" t="s">
        <v>219</v>
      </c>
      <c r="C431" s="173" t="s">
        <v>414</v>
      </c>
    </row>
    <row r="432" spans="1:3" x14ac:dyDescent="0.2">
      <c r="A432" s="174">
        <v>434</v>
      </c>
      <c r="B432" s="167" t="s">
        <v>315</v>
      </c>
      <c r="C432" s="173" t="s">
        <v>415</v>
      </c>
    </row>
    <row r="433" spans="1:3" x14ac:dyDescent="0.2">
      <c r="A433" s="174">
        <v>435</v>
      </c>
      <c r="B433" s="167" t="s">
        <v>316</v>
      </c>
      <c r="C433" s="173" t="s">
        <v>414</v>
      </c>
    </row>
    <row r="434" spans="1:3" x14ac:dyDescent="0.2">
      <c r="A434" s="174">
        <v>436</v>
      </c>
      <c r="B434" s="167" t="s">
        <v>317</v>
      </c>
      <c r="C434" s="173" t="s">
        <v>414</v>
      </c>
    </row>
    <row r="435" spans="1:3" x14ac:dyDescent="0.2">
      <c r="A435" s="174">
        <v>437</v>
      </c>
      <c r="B435" s="167" t="s">
        <v>318</v>
      </c>
      <c r="C435" s="173" t="s">
        <v>414</v>
      </c>
    </row>
    <row r="436" spans="1:3" x14ac:dyDescent="0.2">
      <c r="A436" s="174">
        <v>439</v>
      </c>
      <c r="B436" s="167" t="s">
        <v>319</v>
      </c>
      <c r="C436" s="173" t="s">
        <v>414</v>
      </c>
    </row>
    <row r="437" spans="1:3" x14ac:dyDescent="0.2">
      <c r="A437" s="174">
        <v>440</v>
      </c>
      <c r="B437" s="167" t="s">
        <v>320</v>
      </c>
      <c r="C437" s="173" t="s">
        <v>414</v>
      </c>
    </row>
    <row r="438" spans="1:3" x14ac:dyDescent="0.2">
      <c r="A438" s="174">
        <v>441</v>
      </c>
      <c r="B438" s="167" t="s">
        <v>223</v>
      </c>
      <c r="C438" s="173" t="s">
        <v>414</v>
      </c>
    </row>
    <row r="439" spans="1:3" x14ac:dyDescent="0.2">
      <c r="A439" s="174">
        <v>442</v>
      </c>
      <c r="B439" s="167" t="s">
        <v>219</v>
      </c>
      <c r="C439" s="173" t="s">
        <v>415</v>
      </c>
    </row>
    <row r="440" spans="1:3" x14ac:dyDescent="0.2">
      <c r="A440" s="174">
        <v>443</v>
      </c>
      <c r="B440" s="167" t="s">
        <v>259</v>
      </c>
      <c r="C440" s="173" t="s">
        <v>414</v>
      </c>
    </row>
    <row r="441" spans="1:3" x14ac:dyDescent="0.2">
      <c r="A441" s="174">
        <v>444</v>
      </c>
      <c r="B441" s="167" t="s">
        <v>262</v>
      </c>
      <c r="C441" s="173" t="s">
        <v>414</v>
      </c>
    </row>
    <row r="442" spans="1:3" x14ac:dyDescent="0.2">
      <c r="A442" s="174">
        <v>444</v>
      </c>
      <c r="B442" s="167" t="s">
        <v>262</v>
      </c>
      <c r="C442" s="173" t="s">
        <v>415</v>
      </c>
    </row>
    <row r="443" spans="1:3" x14ac:dyDescent="0.2">
      <c r="A443" s="174">
        <v>445</v>
      </c>
      <c r="B443" s="167" t="s">
        <v>321</v>
      </c>
      <c r="C443" s="173" t="s">
        <v>414</v>
      </c>
    </row>
    <row r="444" spans="1:3" x14ac:dyDescent="0.2">
      <c r="A444" s="174">
        <v>446</v>
      </c>
      <c r="B444" s="167" t="s">
        <v>321</v>
      </c>
      <c r="C444" s="173" t="s">
        <v>414</v>
      </c>
    </row>
    <row r="445" spans="1:3" x14ac:dyDescent="0.2">
      <c r="A445" s="174">
        <v>447</v>
      </c>
      <c r="B445" s="167" t="s">
        <v>233</v>
      </c>
      <c r="C445" s="173" t="s">
        <v>414</v>
      </c>
    </row>
    <row r="446" spans="1:3" x14ac:dyDescent="0.2">
      <c r="A446" s="174">
        <v>448</v>
      </c>
      <c r="B446" s="167" t="s">
        <v>233</v>
      </c>
      <c r="C446" s="173" t="s">
        <v>414</v>
      </c>
    </row>
    <row r="447" spans="1:3" x14ac:dyDescent="0.2">
      <c r="A447" s="174">
        <v>449</v>
      </c>
      <c r="B447" s="167" t="s">
        <v>233</v>
      </c>
      <c r="C447" s="173" t="s">
        <v>414</v>
      </c>
    </row>
    <row r="448" spans="1:3" x14ac:dyDescent="0.2">
      <c r="A448" s="174">
        <v>450</v>
      </c>
      <c r="B448" s="167" t="s">
        <v>233</v>
      </c>
      <c r="C448" s="173" t="s">
        <v>414</v>
      </c>
    </row>
    <row r="449" spans="1:3" x14ac:dyDescent="0.2">
      <c r="A449" s="174">
        <v>451</v>
      </c>
      <c r="B449" s="167" t="s">
        <v>233</v>
      </c>
      <c r="C449" s="173" t="s">
        <v>414</v>
      </c>
    </row>
    <row r="450" spans="1:3" x14ac:dyDescent="0.2">
      <c r="A450" s="174">
        <v>452</v>
      </c>
      <c r="B450" s="167" t="s">
        <v>233</v>
      </c>
      <c r="C450" s="173" t="s">
        <v>414</v>
      </c>
    </row>
    <row r="451" spans="1:3" x14ac:dyDescent="0.2">
      <c r="A451" s="174">
        <v>453</v>
      </c>
      <c r="B451" s="167" t="s">
        <v>233</v>
      </c>
      <c r="C451" s="173" t="s">
        <v>414</v>
      </c>
    </row>
    <row r="452" spans="1:3" x14ac:dyDescent="0.2">
      <c r="A452" s="174">
        <v>454</v>
      </c>
      <c r="B452" s="167" t="s">
        <v>233</v>
      </c>
      <c r="C452" s="173" t="s">
        <v>414</v>
      </c>
    </row>
    <row r="453" spans="1:3" x14ac:dyDescent="0.2">
      <c r="A453" s="174">
        <v>455</v>
      </c>
      <c r="B453" s="167" t="s">
        <v>233</v>
      </c>
      <c r="C453" s="173" t="s">
        <v>414</v>
      </c>
    </row>
    <row r="454" spans="1:3" x14ac:dyDescent="0.2">
      <c r="A454" s="174">
        <v>456</v>
      </c>
      <c r="B454" s="167" t="s">
        <v>233</v>
      </c>
      <c r="C454" s="173" t="s">
        <v>414</v>
      </c>
    </row>
    <row r="455" spans="1:3" x14ac:dyDescent="0.2">
      <c r="A455" s="174">
        <v>459</v>
      </c>
      <c r="B455" s="167" t="s">
        <v>233</v>
      </c>
      <c r="C455" s="173" t="s">
        <v>414</v>
      </c>
    </row>
    <row r="456" spans="1:3" x14ac:dyDescent="0.2">
      <c r="A456" s="174">
        <v>460</v>
      </c>
      <c r="B456" s="167" t="s">
        <v>322</v>
      </c>
      <c r="C456" s="173" t="s">
        <v>415</v>
      </c>
    </row>
    <row r="457" spans="1:3" x14ac:dyDescent="0.2">
      <c r="A457" s="174">
        <v>461</v>
      </c>
      <c r="B457" s="167" t="s">
        <v>322</v>
      </c>
      <c r="C457" s="173" t="s">
        <v>415</v>
      </c>
    </row>
    <row r="458" spans="1:3" x14ac:dyDescent="0.2">
      <c r="A458" s="174">
        <v>462</v>
      </c>
      <c r="B458" s="167" t="s">
        <v>323</v>
      </c>
      <c r="C458" s="173" t="s">
        <v>415</v>
      </c>
    </row>
    <row r="459" spans="1:3" x14ac:dyDescent="0.2">
      <c r="A459" s="174">
        <v>463</v>
      </c>
      <c r="B459" s="167" t="s">
        <v>324</v>
      </c>
      <c r="C459" s="173" t="s">
        <v>415</v>
      </c>
    </row>
    <row r="460" spans="1:3" x14ac:dyDescent="0.2">
      <c r="A460" s="174">
        <v>464</v>
      </c>
      <c r="B460" s="167" t="s">
        <v>325</v>
      </c>
      <c r="C460" s="173" t="s">
        <v>414</v>
      </c>
    </row>
    <row r="461" spans="1:3" x14ac:dyDescent="0.2">
      <c r="A461" s="174">
        <v>465</v>
      </c>
      <c r="B461" s="167" t="s">
        <v>326</v>
      </c>
      <c r="C461" s="173" t="s">
        <v>414</v>
      </c>
    </row>
    <row r="462" spans="1:3" x14ac:dyDescent="0.2">
      <c r="A462" s="174">
        <v>466</v>
      </c>
      <c r="B462" s="167" t="s">
        <v>327</v>
      </c>
      <c r="C462" s="173" t="s">
        <v>414</v>
      </c>
    </row>
    <row r="463" spans="1:3" x14ac:dyDescent="0.2">
      <c r="A463" s="174">
        <v>467</v>
      </c>
      <c r="B463" s="167" t="s">
        <v>327</v>
      </c>
      <c r="C463" s="173" t="s">
        <v>414</v>
      </c>
    </row>
    <row r="464" spans="1:3" x14ac:dyDescent="0.2">
      <c r="A464" s="174">
        <v>468</v>
      </c>
      <c r="B464" s="167" t="s">
        <v>327</v>
      </c>
      <c r="C464" s="173" t="s">
        <v>414</v>
      </c>
    </row>
    <row r="465" spans="1:3" x14ac:dyDescent="0.2">
      <c r="A465" s="174">
        <v>469</v>
      </c>
      <c r="B465" s="167" t="s">
        <v>327</v>
      </c>
      <c r="C465" s="173" t="s">
        <v>414</v>
      </c>
    </row>
    <row r="466" spans="1:3" x14ac:dyDescent="0.2">
      <c r="A466" s="174">
        <v>470</v>
      </c>
      <c r="B466" s="167" t="s">
        <v>327</v>
      </c>
      <c r="C466" s="173" t="s">
        <v>414</v>
      </c>
    </row>
    <row r="467" spans="1:3" x14ac:dyDescent="0.2">
      <c r="A467" s="174">
        <v>473</v>
      </c>
      <c r="B467" s="167" t="s">
        <v>328</v>
      </c>
      <c r="C467" s="173" t="s">
        <v>414</v>
      </c>
    </row>
    <row r="468" spans="1:3" x14ac:dyDescent="0.2">
      <c r="A468" s="174">
        <v>474</v>
      </c>
      <c r="B468" s="167" t="s">
        <v>329</v>
      </c>
      <c r="C468" s="173" t="s">
        <v>415</v>
      </c>
    </row>
    <row r="469" spans="1:3" x14ac:dyDescent="0.2">
      <c r="A469" s="174">
        <v>475</v>
      </c>
      <c r="B469" s="167" t="s">
        <v>330</v>
      </c>
      <c r="C469" s="173" t="s">
        <v>414</v>
      </c>
    </row>
    <row r="470" spans="1:3" x14ac:dyDescent="0.2">
      <c r="A470" s="174">
        <v>476</v>
      </c>
      <c r="B470" s="167" t="s">
        <v>331</v>
      </c>
      <c r="C470" s="173" t="s">
        <v>415</v>
      </c>
    </row>
    <row r="471" spans="1:3" x14ac:dyDescent="0.2">
      <c r="A471" s="174">
        <v>477</v>
      </c>
      <c r="B471" s="167" t="s">
        <v>331</v>
      </c>
      <c r="C471" s="173" t="s">
        <v>415</v>
      </c>
    </row>
    <row r="472" spans="1:3" x14ac:dyDescent="0.2">
      <c r="A472" s="174">
        <v>478</v>
      </c>
      <c r="B472" s="167" t="s">
        <v>262</v>
      </c>
      <c r="C472" s="173" t="s">
        <v>414</v>
      </c>
    </row>
    <row r="473" spans="1:3" x14ac:dyDescent="0.2">
      <c r="A473" s="174">
        <v>479</v>
      </c>
      <c r="B473" s="167" t="s">
        <v>319</v>
      </c>
      <c r="C473" s="173" t="s">
        <v>414</v>
      </c>
    </row>
    <row r="474" spans="1:3" x14ac:dyDescent="0.2">
      <c r="A474" s="174">
        <v>480</v>
      </c>
      <c r="B474" s="167" t="s">
        <v>319</v>
      </c>
      <c r="C474" s="173" t="s">
        <v>414</v>
      </c>
    </row>
    <row r="475" spans="1:3" x14ac:dyDescent="0.2">
      <c r="A475" s="174">
        <v>481</v>
      </c>
      <c r="B475" s="167" t="s">
        <v>319</v>
      </c>
      <c r="C475" s="173" t="s">
        <v>414</v>
      </c>
    </row>
    <row r="476" spans="1:3" x14ac:dyDescent="0.2">
      <c r="A476" s="174">
        <v>482</v>
      </c>
      <c r="B476" s="167" t="s">
        <v>332</v>
      </c>
      <c r="C476" s="173" t="s">
        <v>411</v>
      </c>
    </row>
    <row r="477" spans="1:3" x14ac:dyDescent="0.2">
      <c r="A477" s="174">
        <v>483</v>
      </c>
      <c r="B477" s="167" t="s">
        <v>333</v>
      </c>
      <c r="C477" s="173" t="s">
        <v>411</v>
      </c>
    </row>
    <row r="478" spans="1:3" x14ac:dyDescent="0.2">
      <c r="A478" s="174">
        <v>484</v>
      </c>
      <c r="B478" s="167" t="s">
        <v>334</v>
      </c>
      <c r="C478" s="173" t="s">
        <v>411</v>
      </c>
    </row>
    <row r="479" spans="1:3" x14ac:dyDescent="0.2">
      <c r="A479" s="174">
        <v>485</v>
      </c>
      <c r="B479" s="167" t="s">
        <v>335</v>
      </c>
      <c r="C479" s="173" t="s">
        <v>411</v>
      </c>
    </row>
    <row r="480" spans="1:3" x14ac:dyDescent="0.2">
      <c r="A480" s="174">
        <v>486</v>
      </c>
      <c r="B480" s="167" t="s">
        <v>336</v>
      </c>
      <c r="C480" s="173" t="s">
        <v>411</v>
      </c>
    </row>
    <row r="481" spans="1:3" x14ac:dyDescent="0.2">
      <c r="A481" s="174">
        <v>487</v>
      </c>
      <c r="B481" s="167" t="s">
        <v>337</v>
      </c>
      <c r="C481" s="173" t="s">
        <v>411</v>
      </c>
    </row>
    <row r="482" spans="1:3" x14ac:dyDescent="0.2">
      <c r="A482" s="174">
        <v>488</v>
      </c>
      <c r="B482" s="167" t="s">
        <v>338</v>
      </c>
      <c r="C482" s="173" t="s">
        <v>411</v>
      </c>
    </row>
    <row r="483" spans="1:3" x14ac:dyDescent="0.2">
      <c r="A483" s="174">
        <v>489</v>
      </c>
      <c r="B483" s="167" t="s">
        <v>339</v>
      </c>
      <c r="C483" s="173" t="s">
        <v>411</v>
      </c>
    </row>
    <row r="484" spans="1:3" x14ac:dyDescent="0.2">
      <c r="A484" s="174">
        <v>490</v>
      </c>
      <c r="B484" s="167" t="s">
        <v>340</v>
      </c>
      <c r="C484" s="173" t="s">
        <v>411</v>
      </c>
    </row>
    <row r="485" spans="1:3" x14ac:dyDescent="0.2">
      <c r="A485" s="174">
        <v>491</v>
      </c>
      <c r="B485" s="167" t="s">
        <v>341</v>
      </c>
      <c r="C485" s="173" t="s">
        <v>411</v>
      </c>
    </row>
    <row r="486" spans="1:3" x14ac:dyDescent="0.2">
      <c r="A486" s="174">
        <v>492</v>
      </c>
      <c r="B486" s="167" t="s">
        <v>342</v>
      </c>
      <c r="C486" s="173" t="s">
        <v>411</v>
      </c>
    </row>
    <row r="487" spans="1:3" x14ac:dyDescent="0.2">
      <c r="A487" s="174">
        <v>493</v>
      </c>
      <c r="B487" s="167" t="s">
        <v>343</v>
      </c>
      <c r="C487" s="173" t="s">
        <v>411</v>
      </c>
    </row>
    <row r="488" spans="1:3" x14ac:dyDescent="0.2">
      <c r="A488" s="174">
        <v>494</v>
      </c>
      <c r="B488" s="167" t="s">
        <v>344</v>
      </c>
      <c r="C488" s="173" t="s">
        <v>411</v>
      </c>
    </row>
    <row r="489" spans="1:3" x14ac:dyDescent="0.2">
      <c r="A489" s="174">
        <v>495</v>
      </c>
      <c r="B489" s="167" t="s">
        <v>345</v>
      </c>
      <c r="C489" s="173" t="s">
        <v>411</v>
      </c>
    </row>
    <row r="490" spans="1:3" x14ac:dyDescent="0.2">
      <c r="A490" s="174">
        <v>496</v>
      </c>
      <c r="B490" s="167" t="s">
        <v>346</v>
      </c>
      <c r="C490" s="173" t="s">
        <v>411</v>
      </c>
    </row>
    <row r="491" spans="1:3" x14ac:dyDescent="0.2">
      <c r="A491" s="174">
        <v>497</v>
      </c>
      <c r="B491" s="167" t="s">
        <v>347</v>
      </c>
      <c r="C491" s="173" t="s">
        <v>411</v>
      </c>
    </row>
    <row r="492" spans="1:3" x14ac:dyDescent="0.2">
      <c r="A492" s="174">
        <v>498</v>
      </c>
      <c r="B492" s="167" t="s">
        <v>348</v>
      </c>
      <c r="C492" s="173" t="s">
        <v>411</v>
      </c>
    </row>
    <row r="493" spans="1:3" x14ac:dyDescent="0.2">
      <c r="A493" s="174">
        <v>701</v>
      </c>
      <c r="B493" s="167" t="s">
        <v>349</v>
      </c>
      <c r="C493" s="173" t="s">
        <v>415</v>
      </c>
    </row>
    <row r="494" spans="1:3" x14ac:dyDescent="0.2">
      <c r="A494" s="174">
        <v>702</v>
      </c>
      <c r="B494" s="167" t="s">
        <v>349</v>
      </c>
      <c r="C494" s="173" t="s">
        <v>415</v>
      </c>
    </row>
    <row r="495" spans="1:3" x14ac:dyDescent="0.2">
      <c r="A495" s="174">
        <v>703</v>
      </c>
      <c r="B495" s="167" t="s">
        <v>285</v>
      </c>
      <c r="C495" s="173" t="s">
        <v>415</v>
      </c>
    </row>
    <row r="496" spans="1:3" x14ac:dyDescent="0.2">
      <c r="A496" s="174">
        <v>704</v>
      </c>
      <c r="B496" s="167" t="s">
        <v>285</v>
      </c>
      <c r="C496" s="173" t="s">
        <v>415</v>
      </c>
    </row>
    <row r="497" spans="1:3" x14ac:dyDescent="0.2">
      <c r="A497" s="174">
        <v>705</v>
      </c>
      <c r="B497" s="167" t="s">
        <v>285</v>
      </c>
      <c r="C497" s="173" t="s">
        <v>415</v>
      </c>
    </row>
    <row r="498" spans="1:3" x14ac:dyDescent="0.2">
      <c r="A498" s="174">
        <v>706</v>
      </c>
      <c r="B498" s="167" t="s">
        <v>285</v>
      </c>
      <c r="C498" s="173" t="s">
        <v>415</v>
      </c>
    </row>
    <row r="499" spans="1:3" x14ac:dyDescent="0.2">
      <c r="A499" s="174">
        <v>707</v>
      </c>
      <c r="B499" s="167" t="s">
        <v>285</v>
      </c>
      <c r="C499" s="173" t="s">
        <v>415</v>
      </c>
    </row>
    <row r="500" spans="1:3" x14ac:dyDescent="0.2">
      <c r="A500" s="174">
        <v>708</v>
      </c>
      <c r="B500" s="167" t="s">
        <v>285</v>
      </c>
      <c r="C500" s="173" t="s">
        <v>415</v>
      </c>
    </row>
    <row r="501" spans="1:3" x14ac:dyDescent="0.2">
      <c r="A501" s="174">
        <v>709</v>
      </c>
      <c r="B501" s="167" t="s">
        <v>285</v>
      </c>
      <c r="C501" s="173" t="s">
        <v>415</v>
      </c>
    </row>
    <row r="502" spans="1:3" x14ac:dyDescent="0.2">
      <c r="A502" s="174">
        <v>710</v>
      </c>
      <c r="B502" s="167" t="s">
        <v>285</v>
      </c>
      <c r="C502" s="173" t="s">
        <v>415</v>
      </c>
    </row>
    <row r="503" spans="1:3" x14ac:dyDescent="0.2">
      <c r="A503" s="174">
        <v>711</v>
      </c>
      <c r="B503" s="167" t="s">
        <v>285</v>
      </c>
      <c r="C503" s="173" t="s">
        <v>415</v>
      </c>
    </row>
    <row r="504" spans="1:3" x14ac:dyDescent="0.2">
      <c r="A504" s="174">
        <v>712</v>
      </c>
      <c r="B504" s="167" t="s">
        <v>350</v>
      </c>
      <c r="C504" s="173" t="s">
        <v>415</v>
      </c>
    </row>
    <row r="505" spans="1:3" x14ac:dyDescent="0.2">
      <c r="A505" s="174">
        <v>713</v>
      </c>
      <c r="B505" s="167" t="s">
        <v>350</v>
      </c>
      <c r="C505" s="173" t="s">
        <v>415</v>
      </c>
    </row>
    <row r="506" spans="1:3" x14ac:dyDescent="0.2">
      <c r="A506" s="174">
        <v>714</v>
      </c>
      <c r="B506" s="167" t="s">
        <v>350</v>
      </c>
      <c r="C506" s="173" t="s">
        <v>415</v>
      </c>
    </row>
    <row r="507" spans="1:3" x14ac:dyDescent="0.2">
      <c r="A507" s="174">
        <v>715</v>
      </c>
      <c r="B507" s="167" t="s">
        <v>350</v>
      </c>
      <c r="C507" s="173" t="s">
        <v>415</v>
      </c>
    </row>
    <row r="508" spans="1:3" x14ac:dyDescent="0.2">
      <c r="A508" s="174">
        <v>716</v>
      </c>
      <c r="B508" s="167" t="s">
        <v>351</v>
      </c>
      <c r="C508" s="173" t="s">
        <v>415</v>
      </c>
    </row>
    <row r="509" spans="1:3" x14ac:dyDescent="0.2">
      <c r="A509" s="174">
        <v>717</v>
      </c>
      <c r="B509" s="167" t="s">
        <v>351</v>
      </c>
      <c r="C509" s="173" t="s">
        <v>415</v>
      </c>
    </row>
    <row r="510" spans="1:3" x14ac:dyDescent="0.2">
      <c r="A510" s="174">
        <v>718</v>
      </c>
      <c r="B510" s="167" t="s">
        <v>352</v>
      </c>
      <c r="C510" s="173" t="s">
        <v>415</v>
      </c>
    </row>
    <row r="511" spans="1:3" x14ac:dyDescent="0.2">
      <c r="A511" s="174">
        <v>719</v>
      </c>
      <c r="B511" s="167" t="s">
        <v>352</v>
      </c>
      <c r="C511" s="173" t="s">
        <v>415</v>
      </c>
    </row>
    <row r="512" spans="1:3" x14ac:dyDescent="0.2">
      <c r="A512" s="174">
        <v>720</v>
      </c>
      <c r="B512" s="167" t="s">
        <v>220</v>
      </c>
      <c r="C512" s="173" t="s">
        <v>414</v>
      </c>
    </row>
    <row r="513" spans="1:3" x14ac:dyDescent="0.2">
      <c r="A513" s="174">
        <v>721</v>
      </c>
      <c r="B513" s="167" t="s">
        <v>353</v>
      </c>
      <c r="C513" s="173" t="s">
        <v>414</v>
      </c>
    </row>
    <row r="514" spans="1:3" x14ac:dyDescent="0.2">
      <c r="A514" s="174">
        <v>722</v>
      </c>
      <c r="B514" s="167" t="s">
        <v>353</v>
      </c>
      <c r="C514" s="173" t="s">
        <v>414</v>
      </c>
    </row>
    <row r="515" spans="1:3" x14ac:dyDescent="0.2">
      <c r="A515" s="174">
        <v>723</v>
      </c>
      <c r="B515" s="167" t="s">
        <v>353</v>
      </c>
      <c r="C515" s="173" t="s">
        <v>414</v>
      </c>
    </row>
    <row r="516" spans="1:3" x14ac:dyDescent="0.2">
      <c r="A516" s="174">
        <v>724</v>
      </c>
      <c r="B516" s="167" t="s">
        <v>353</v>
      </c>
      <c r="C516" s="173" t="s">
        <v>414</v>
      </c>
    </row>
    <row r="517" spans="1:3" x14ac:dyDescent="0.2">
      <c r="A517" s="174">
        <v>725</v>
      </c>
      <c r="B517" s="167" t="s">
        <v>353</v>
      </c>
      <c r="C517" s="173" t="s">
        <v>414</v>
      </c>
    </row>
    <row r="518" spans="1:3" x14ac:dyDescent="0.2">
      <c r="A518" s="174">
        <v>726</v>
      </c>
      <c r="B518" s="167" t="s">
        <v>353</v>
      </c>
      <c r="C518" s="173" t="s">
        <v>414</v>
      </c>
    </row>
    <row r="519" spans="1:3" x14ac:dyDescent="0.2">
      <c r="A519" s="174">
        <v>727</v>
      </c>
      <c r="B519" s="167" t="s">
        <v>353</v>
      </c>
      <c r="C519" s="173" t="s">
        <v>414</v>
      </c>
    </row>
    <row r="520" spans="1:3" x14ac:dyDescent="0.2">
      <c r="A520" s="174">
        <v>728</v>
      </c>
      <c r="B520" s="167" t="s">
        <v>354</v>
      </c>
      <c r="C520" s="173" t="s">
        <v>414</v>
      </c>
    </row>
    <row r="521" spans="1:3" x14ac:dyDescent="0.2">
      <c r="A521" s="174">
        <v>729</v>
      </c>
      <c r="B521" s="167" t="s">
        <v>353</v>
      </c>
      <c r="C521" s="173" t="s">
        <v>414</v>
      </c>
    </row>
    <row r="522" spans="1:3" x14ac:dyDescent="0.2">
      <c r="A522" s="174">
        <v>730</v>
      </c>
      <c r="B522" s="167" t="s">
        <v>354</v>
      </c>
      <c r="C522" s="173" t="s">
        <v>414</v>
      </c>
    </row>
    <row r="523" spans="1:3" x14ac:dyDescent="0.2">
      <c r="A523" s="174">
        <v>731</v>
      </c>
      <c r="B523" s="167" t="s">
        <v>353</v>
      </c>
      <c r="C523" s="173" t="s">
        <v>414</v>
      </c>
    </row>
    <row r="524" spans="1:3" x14ac:dyDescent="0.2">
      <c r="A524" s="174">
        <v>732</v>
      </c>
      <c r="B524" s="167" t="s">
        <v>354</v>
      </c>
      <c r="C524" s="173" t="s">
        <v>414</v>
      </c>
    </row>
    <row r="525" spans="1:3" x14ac:dyDescent="0.2">
      <c r="A525" s="174">
        <v>733</v>
      </c>
      <c r="B525" s="167" t="s">
        <v>353</v>
      </c>
      <c r="C525" s="173" t="s">
        <v>414</v>
      </c>
    </row>
    <row r="526" spans="1:3" x14ac:dyDescent="0.2">
      <c r="A526" s="174">
        <v>734</v>
      </c>
      <c r="B526" s="167" t="s">
        <v>354</v>
      </c>
      <c r="C526" s="173" t="s">
        <v>414</v>
      </c>
    </row>
    <row r="527" spans="1:3" x14ac:dyDescent="0.2">
      <c r="A527" s="174">
        <v>735</v>
      </c>
      <c r="B527" s="167" t="s">
        <v>353</v>
      </c>
      <c r="C527" s="173" t="s">
        <v>414</v>
      </c>
    </row>
    <row r="528" spans="1:3" x14ac:dyDescent="0.2">
      <c r="A528" s="174">
        <v>736</v>
      </c>
      <c r="B528" s="167" t="s">
        <v>354</v>
      </c>
      <c r="C528" s="173" t="s">
        <v>414</v>
      </c>
    </row>
    <row r="529" spans="1:3" x14ac:dyDescent="0.2">
      <c r="A529" s="174">
        <v>737</v>
      </c>
      <c r="B529" s="167" t="s">
        <v>353</v>
      </c>
      <c r="C529" s="173" t="s">
        <v>414</v>
      </c>
    </row>
    <row r="530" spans="1:3" x14ac:dyDescent="0.2">
      <c r="A530" s="174">
        <v>738</v>
      </c>
      <c r="B530" s="167" t="s">
        <v>354</v>
      </c>
      <c r="C530" s="173" t="s">
        <v>414</v>
      </c>
    </row>
    <row r="531" spans="1:3" x14ac:dyDescent="0.2">
      <c r="A531" s="174">
        <v>739</v>
      </c>
      <c r="B531" s="167" t="s">
        <v>353</v>
      </c>
      <c r="C531" s="173" t="s">
        <v>414</v>
      </c>
    </row>
    <row r="532" spans="1:3" x14ac:dyDescent="0.2">
      <c r="A532" s="174">
        <v>740</v>
      </c>
      <c r="B532" s="167" t="s">
        <v>354</v>
      </c>
      <c r="C532" s="173" t="s">
        <v>414</v>
      </c>
    </row>
    <row r="533" spans="1:3" x14ac:dyDescent="0.2">
      <c r="A533" s="174">
        <v>741</v>
      </c>
      <c r="B533" s="167" t="s">
        <v>353</v>
      </c>
      <c r="C533" s="173" t="s">
        <v>414</v>
      </c>
    </row>
    <row r="534" spans="1:3" x14ac:dyDescent="0.2">
      <c r="A534" s="174">
        <v>742</v>
      </c>
      <c r="B534" s="167" t="s">
        <v>354</v>
      </c>
      <c r="C534" s="173" t="s">
        <v>414</v>
      </c>
    </row>
    <row r="535" spans="1:3" x14ac:dyDescent="0.2">
      <c r="A535" s="174">
        <v>743</v>
      </c>
      <c r="B535" s="167" t="s">
        <v>353</v>
      </c>
      <c r="C535" s="173" t="s">
        <v>414</v>
      </c>
    </row>
    <row r="536" spans="1:3" x14ac:dyDescent="0.2">
      <c r="A536" s="174">
        <v>744</v>
      </c>
      <c r="B536" s="167" t="s">
        <v>354</v>
      </c>
      <c r="C536" s="173" t="s">
        <v>414</v>
      </c>
    </row>
    <row r="537" spans="1:3" x14ac:dyDescent="0.2">
      <c r="A537" s="174">
        <v>745</v>
      </c>
      <c r="B537" s="167" t="s">
        <v>353</v>
      </c>
      <c r="C537" s="173" t="s">
        <v>414</v>
      </c>
    </row>
    <row r="538" spans="1:3" x14ac:dyDescent="0.2">
      <c r="A538" s="174">
        <v>746</v>
      </c>
      <c r="B538" s="167" t="s">
        <v>354</v>
      </c>
      <c r="C538" s="173" t="s">
        <v>414</v>
      </c>
    </row>
    <row r="539" spans="1:3" x14ac:dyDescent="0.2">
      <c r="A539" s="174">
        <v>747</v>
      </c>
      <c r="B539" s="167" t="s">
        <v>353</v>
      </c>
      <c r="C539" s="173" t="s">
        <v>414</v>
      </c>
    </row>
    <row r="540" spans="1:3" x14ac:dyDescent="0.2">
      <c r="A540" s="174">
        <v>748</v>
      </c>
      <c r="B540" s="167" t="s">
        <v>353</v>
      </c>
      <c r="C540" s="173" t="s">
        <v>414</v>
      </c>
    </row>
    <row r="541" spans="1:3" x14ac:dyDescent="0.2">
      <c r="A541" s="174">
        <v>749</v>
      </c>
      <c r="B541" s="167" t="s">
        <v>354</v>
      </c>
      <c r="C541" s="173" t="s">
        <v>414</v>
      </c>
    </row>
    <row r="542" spans="1:3" x14ac:dyDescent="0.2">
      <c r="A542" s="174">
        <v>752</v>
      </c>
      <c r="B542" s="167" t="s">
        <v>353</v>
      </c>
      <c r="C542" s="173" t="s">
        <v>414</v>
      </c>
    </row>
    <row r="543" spans="1:3" x14ac:dyDescent="0.2">
      <c r="A543" s="174">
        <v>753</v>
      </c>
      <c r="B543" s="167" t="s">
        <v>355</v>
      </c>
      <c r="C543" s="173" t="s">
        <v>414</v>
      </c>
    </row>
    <row r="544" spans="1:3" x14ac:dyDescent="0.2">
      <c r="A544" s="174">
        <v>754</v>
      </c>
      <c r="B544" s="167" t="s">
        <v>353</v>
      </c>
      <c r="C544" s="173" t="s">
        <v>414</v>
      </c>
    </row>
    <row r="545" spans="1:3" x14ac:dyDescent="0.2">
      <c r="A545" s="174">
        <v>755</v>
      </c>
      <c r="B545" s="167" t="s">
        <v>355</v>
      </c>
      <c r="C545" s="173" t="s">
        <v>414</v>
      </c>
    </row>
    <row r="546" spans="1:3" x14ac:dyDescent="0.2">
      <c r="A546" s="174">
        <v>756</v>
      </c>
      <c r="B546" s="167" t="s">
        <v>353</v>
      </c>
      <c r="C546" s="173" t="s">
        <v>414</v>
      </c>
    </row>
    <row r="547" spans="1:3" x14ac:dyDescent="0.2">
      <c r="A547" s="174">
        <v>757</v>
      </c>
      <c r="B547" s="167" t="s">
        <v>355</v>
      </c>
      <c r="C547" s="173" t="s">
        <v>414</v>
      </c>
    </row>
    <row r="548" spans="1:3" x14ac:dyDescent="0.2">
      <c r="A548" s="174">
        <v>758</v>
      </c>
      <c r="B548" s="167" t="s">
        <v>353</v>
      </c>
      <c r="C548" s="173" t="s">
        <v>414</v>
      </c>
    </row>
    <row r="549" spans="1:3" x14ac:dyDescent="0.2">
      <c r="A549" s="174">
        <v>759</v>
      </c>
      <c r="B549" s="167" t="s">
        <v>355</v>
      </c>
      <c r="C549" s="173" t="s">
        <v>414</v>
      </c>
    </row>
    <row r="550" spans="1:3" x14ac:dyDescent="0.2">
      <c r="A550" s="174">
        <v>760</v>
      </c>
      <c r="B550" s="167" t="s">
        <v>353</v>
      </c>
      <c r="C550" s="173" t="s">
        <v>414</v>
      </c>
    </row>
    <row r="551" spans="1:3" x14ac:dyDescent="0.2">
      <c r="A551" s="174">
        <v>761</v>
      </c>
      <c r="B551" s="167" t="s">
        <v>355</v>
      </c>
      <c r="C551" s="173" t="s">
        <v>414</v>
      </c>
    </row>
    <row r="552" spans="1:3" x14ac:dyDescent="0.2">
      <c r="A552" s="174">
        <v>762</v>
      </c>
      <c r="B552" s="167" t="s">
        <v>353</v>
      </c>
      <c r="C552" s="173" t="s">
        <v>414</v>
      </c>
    </row>
    <row r="553" spans="1:3" x14ac:dyDescent="0.2">
      <c r="A553" s="174">
        <v>763</v>
      </c>
      <c r="B553" s="167" t="s">
        <v>355</v>
      </c>
      <c r="C553" s="173" t="s">
        <v>414</v>
      </c>
    </row>
    <row r="554" spans="1:3" x14ac:dyDescent="0.2">
      <c r="A554" s="174">
        <v>764</v>
      </c>
      <c r="B554" s="167" t="s">
        <v>353</v>
      </c>
      <c r="C554" s="173" t="s">
        <v>414</v>
      </c>
    </row>
    <row r="555" spans="1:3" x14ac:dyDescent="0.2">
      <c r="A555" s="174">
        <v>765</v>
      </c>
      <c r="B555" s="167" t="s">
        <v>355</v>
      </c>
      <c r="C555" s="173" t="s">
        <v>414</v>
      </c>
    </row>
    <row r="556" spans="1:3" x14ac:dyDescent="0.2">
      <c r="A556" s="174">
        <v>766</v>
      </c>
      <c r="B556" s="167" t="s">
        <v>353</v>
      </c>
      <c r="C556" s="173" t="s">
        <v>414</v>
      </c>
    </row>
    <row r="557" spans="1:3" x14ac:dyDescent="0.2">
      <c r="A557" s="174">
        <v>767</v>
      </c>
      <c r="B557" s="167" t="s">
        <v>355</v>
      </c>
      <c r="C557" s="173" t="s">
        <v>414</v>
      </c>
    </row>
    <row r="558" spans="1:3" x14ac:dyDescent="0.2">
      <c r="A558" s="174">
        <v>768</v>
      </c>
      <c r="B558" s="167" t="s">
        <v>353</v>
      </c>
      <c r="C558" s="173" t="s">
        <v>414</v>
      </c>
    </row>
    <row r="559" spans="1:3" x14ac:dyDescent="0.2">
      <c r="A559" s="174">
        <v>769</v>
      </c>
      <c r="B559" s="167" t="s">
        <v>355</v>
      </c>
      <c r="C559" s="173" t="s">
        <v>414</v>
      </c>
    </row>
    <row r="560" spans="1:3" x14ac:dyDescent="0.2">
      <c r="A560" s="174">
        <v>770</v>
      </c>
      <c r="B560" s="167" t="s">
        <v>356</v>
      </c>
      <c r="C560" s="173" t="s">
        <v>414</v>
      </c>
    </row>
    <row r="561" spans="1:3" x14ac:dyDescent="0.2">
      <c r="A561" s="174">
        <v>775</v>
      </c>
      <c r="B561" s="167" t="s">
        <v>357</v>
      </c>
      <c r="C561" s="173" t="s">
        <v>414</v>
      </c>
    </row>
    <row r="562" spans="1:3" x14ac:dyDescent="0.2">
      <c r="A562" s="174">
        <v>776</v>
      </c>
      <c r="B562" s="167" t="s">
        <v>357</v>
      </c>
      <c r="C562" s="173" t="s">
        <v>414</v>
      </c>
    </row>
    <row r="563" spans="1:3" x14ac:dyDescent="0.2">
      <c r="A563" s="174">
        <v>781</v>
      </c>
      <c r="B563" s="167" t="s">
        <v>353</v>
      </c>
      <c r="C563" s="173" t="s">
        <v>415</v>
      </c>
    </row>
    <row r="564" spans="1:3" x14ac:dyDescent="0.2">
      <c r="A564" s="174">
        <v>782</v>
      </c>
      <c r="B564" s="167" t="s">
        <v>353</v>
      </c>
      <c r="C564" s="173" t="s">
        <v>414</v>
      </c>
    </row>
    <row r="565" spans="1:3" x14ac:dyDescent="0.2">
      <c r="A565" s="174">
        <v>783</v>
      </c>
      <c r="B565" s="167" t="s">
        <v>353</v>
      </c>
      <c r="C565" s="173" t="s">
        <v>414</v>
      </c>
    </row>
    <row r="566" spans="1:3" x14ac:dyDescent="0.2">
      <c r="A566" s="174">
        <v>784</v>
      </c>
      <c r="B566" s="167" t="s">
        <v>353</v>
      </c>
      <c r="C566" s="173" t="s">
        <v>414</v>
      </c>
    </row>
    <row r="567" spans="1:3" x14ac:dyDescent="0.2">
      <c r="A567" s="174">
        <v>785</v>
      </c>
      <c r="B567" s="167" t="s">
        <v>353</v>
      </c>
      <c r="C567" s="173" t="s">
        <v>414</v>
      </c>
    </row>
    <row r="568" spans="1:3" x14ac:dyDescent="0.2">
      <c r="A568" s="174">
        <v>786</v>
      </c>
      <c r="B568" s="167" t="s">
        <v>353</v>
      </c>
      <c r="C568" s="173" t="s">
        <v>414</v>
      </c>
    </row>
    <row r="569" spans="1:3" x14ac:dyDescent="0.2">
      <c r="A569" s="174">
        <v>787</v>
      </c>
      <c r="B569" s="167" t="s">
        <v>358</v>
      </c>
      <c r="C569" s="173" t="s">
        <v>414</v>
      </c>
    </row>
    <row r="570" spans="1:3" x14ac:dyDescent="0.2">
      <c r="A570" s="174">
        <v>788</v>
      </c>
      <c r="B570" s="167" t="s">
        <v>359</v>
      </c>
      <c r="C570" s="173" t="s">
        <v>414</v>
      </c>
    </row>
    <row r="571" spans="1:3" x14ac:dyDescent="0.2">
      <c r="A571" s="174">
        <v>789</v>
      </c>
      <c r="B571" s="167" t="s">
        <v>360</v>
      </c>
      <c r="C571" s="173" t="s">
        <v>414</v>
      </c>
    </row>
    <row r="572" spans="1:3" x14ac:dyDescent="0.2">
      <c r="A572" s="174">
        <v>790</v>
      </c>
      <c r="B572" s="167" t="s">
        <v>361</v>
      </c>
      <c r="C572" s="173" t="s">
        <v>414</v>
      </c>
    </row>
    <row r="573" spans="1:3" x14ac:dyDescent="0.2">
      <c r="A573" s="174">
        <v>791</v>
      </c>
      <c r="B573" s="167" t="s">
        <v>362</v>
      </c>
      <c r="C573" s="173" t="s">
        <v>414</v>
      </c>
    </row>
    <row r="574" spans="1:3" x14ac:dyDescent="0.2">
      <c r="A574" s="174">
        <v>792</v>
      </c>
      <c r="B574" s="167" t="s">
        <v>363</v>
      </c>
      <c r="C574" s="173" t="s">
        <v>414</v>
      </c>
    </row>
    <row r="575" spans="1:3" x14ac:dyDescent="0.2">
      <c r="A575" s="174">
        <v>793</v>
      </c>
      <c r="B575" s="167" t="s">
        <v>353</v>
      </c>
      <c r="C575" s="173" t="s">
        <v>414</v>
      </c>
    </row>
    <row r="576" spans="1:3" x14ac:dyDescent="0.2">
      <c r="A576" s="174">
        <v>794</v>
      </c>
      <c r="B576" s="167" t="s">
        <v>354</v>
      </c>
      <c r="C576" s="173" t="s">
        <v>414</v>
      </c>
    </row>
    <row r="577" spans="1:3" x14ac:dyDescent="0.2">
      <c r="A577" s="174">
        <v>801</v>
      </c>
      <c r="B577" s="167" t="s">
        <v>282</v>
      </c>
      <c r="C577" s="173" t="s">
        <v>414</v>
      </c>
    </row>
    <row r="578" spans="1:3" x14ac:dyDescent="0.2">
      <c r="A578" s="174">
        <v>802</v>
      </c>
      <c r="B578" s="167" t="s">
        <v>364</v>
      </c>
      <c r="C578" s="173" t="s">
        <v>414</v>
      </c>
    </row>
    <row r="579" spans="1:3" x14ac:dyDescent="0.2">
      <c r="A579" s="174">
        <v>803</v>
      </c>
      <c r="B579" s="167" t="s">
        <v>365</v>
      </c>
      <c r="C579" s="173" t="s">
        <v>415</v>
      </c>
    </row>
    <row r="580" spans="1:3" x14ac:dyDescent="0.2">
      <c r="A580" s="174">
        <v>804</v>
      </c>
      <c r="B580" s="167" t="s">
        <v>364</v>
      </c>
      <c r="C580" s="173" t="s">
        <v>414</v>
      </c>
    </row>
    <row r="581" spans="1:3" x14ac:dyDescent="0.2">
      <c r="A581" s="174">
        <v>805</v>
      </c>
      <c r="B581" s="167" t="s">
        <v>365</v>
      </c>
      <c r="C581" s="173" t="s">
        <v>415</v>
      </c>
    </row>
    <row r="582" spans="1:3" x14ac:dyDescent="0.2">
      <c r="A582" s="174">
        <v>806</v>
      </c>
      <c r="B582" s="167" t="s">
        <v>364</v>
      </c>
      <c r="C582" s="173" t="s">
        <v>414</v>
      </c>
    </row>
    <row r="583" spans="1:3" x14ac:dyDescent="0.2">
      <c r="A583" s="174">
        <v>807</v>
      </c>
      <c r="B583" s="167" t="s">
        <v>365</v>
      </c>
      <c r="C583" s="173" t="s">
        <v>415</v>
      </c>
    </row>
    <row r="584" spans="1:3" x14ac:dyDescent="0.2">
      <c r="A584" s="174">
        <v>808</v>
      </c>
      <c r="B584" s="167" t="s">
        <v>364</v>
      </c>
      <c r="C584" s="173" t="s">
        <v>414</v>
      </c>
    </row>
    <row r="585" spans="1:3" x14ac:dyDescent="0.2">
      <c r="A585" s="174">
        <v>809</v>
      </c>
      <c r="B585" s="167" t="s">
        <v>365</v>
      </c>
      <c r="C585" s="173" t="s">
        <v>415</v>
      </c>
    </row>
    <row r="586" spans="1:3" x14ac:dyDescent="0.2">
      <c r="A586" s="174">
        <v>810</v>
      </c>
      <c r="B586" s="167" t="s">
        <v>364</v>
      </c>
      <c r="C586" s="173" t="s">
        <v>414</v>
      </c>
    </row>
    <row r="587" spans="1:3" x14ac:dyDescent="0.2">
      <c r="A587" s="174">
        <v>811</v>
      </c>
      <c r="B587" s="167" t="s">
        <v>365</v>
      </c>
      <c r="C587" s="173" t="s">
        <v>415</v>
      </c>
    </row>
    <row r="588" spans="1:3" x14ac:dyDescent="0.2">
      <c r="A588" s="174">
        <v>812</v>
      </c>
      <c r="B588" s="167" t="s">
        <v>364</v>
      </c>
      <c r="C588" s="173" t="s">
        <v>414</v>
      </c>
    </row>
    <row r="589" spans="1:3" x14ac:dyDescent="0.2">
      <c r="A589" s="174">
        <v>813</v>
      </c>
      <c r="B589" s="167" t="s">
        <v>365</v>
      </c>
      <c r="C589" s="173" t="s">
        <v>415</v>
      </c>
    </row>
    <row r="590" spans="1:3" x14ac:dyDescent="0.2">
      <c r="A590" s="174">
        <v>814</v>
      </c>
      <c r="B590" s="167" t="s">
        <v>364</v>
      </c>
      <c r="C590" s="173" t="s">
        <v>414</v>
      </c>
    </row>
    <row r="591" spans="1:3" x14ac:dyDescent="0.2">
      <c r="A591" s="174">
        <v>815</v>
      </c>
      <c r="B591" s="167" t="s">
        <v>365</v>
      </c>
      <c r="C591" s="173" t="s">
        <v>415</v>
      </c>
    </row>
    <row r="592" spans="1:3" x14ac:dyDescent="0.2">
      <c r="A592" s="174">
        <v>816</v>
      </c>
      <c r="B592" s="167" t="s">
        <v>364</v>
      </c>
      <c r="C592" s="173" t="s">
        <v>414</v>
      </c>
    </row>
    <row r="593" spans="1:3" x14ac:dyDescent="0.2">
      <c r="A593" s="174">
        <v>817</v>
      </c>
      <c r="B593" s="167" t="s">
        <v>365</v>
      </c>
      <c r="C593" s="173" t="s">
        <v>415</v>
      </c>
    </row>
    <row r="594" spans="1:3" x14ac:dyDescent="0.2">
      <c r="A594" s="174">
        <v>818</v>
      </c>
      <c r="B594" s="167" t="s">
        <v>364</v>
      </c>
      <c r="C594" s="173" t="s">
        <v>414</v>
      </c>
    </row>
    <row r="595" spans="1:3" x14ac:dyDescent="0.2">
      <c r="A595" s="174">
        <v>819</v>
      </c>
      <c r="B595" s="167" t="s">
        <v>365</v>
      </c>
      <c r="C595" s="173" t="s">
        <v>415</v>
      </c>
    </row>
    <row r="596" spans="1:3" x14ac:dyDescent="0.2">
      <c r="A596" s="174">
        <v>820</v>
      </c>
      <c r="B596" s="167" t="s">
        <v>364</v>
      </c>
      <c r="C596" s="173" t="s">
        <v>414</v>
      </c>
    </row>
    <row r="597" spans="1:3" x14ac:dyDescent="0.2">
      <c r="A597" s="174">
        <v>821</v>
      </c>
      <c r="B597" s="167" t="s">
        <v>365</v>
      </c>
      <c r="C597" s="173" t="s">
        <v>415</v>
      </c>
    </row>
    <row r="598" spans="1:3" x14ac:dyDescent="0.2">
      <c r="A598" s="174">
        <v>822</v>
      </c>
      <c r="B598" s="167" t="s">
        <v>364</v>
      </c>
      <c r="C598" s="173" t="s">
        <v>414</v>
      </c>
    </row>
    <row r="599" spans="1:3" x14ac:dyDescent="0.2">
      <c r="A599" s="174">
        <v>823</v>
      </c>
      <c r="B599" s="167" t="s">
        <v>365</v>
      </c>
      <c r="C599" s="173" t="s">
        <v>415</v>
      </c>
    </row>
    <row r="600" spans="1:3" x14ac:dyDescent="0.2">
      <c r="A600" s="174">
        <v>824</v>
      </c>
      <c r="B600" s="167" t="s">
        <v>364</v>
      </c>
      <c r="C600" s="173" t="s">
        <v>414</v>
      </c>
    </row>
    <row r="601" spans="1:3" x14ac:dyDescent="0.2">
      <c r="A601" s="174">
        <v>825</v>
      </c>
      <c r="B601" s="167" t="s">
        <v>365</v>
      </c>
      <c r="C601" s="173" t="s">
        <v>415</v>
      </c>
    </row>
    <row r="602" spans="1:3" x14ac:dyDescent="0.2">
      <c r="A602" s="174">
        <v>826</v>
      </c>
      <c r="B602" s="167" t="s">
        <v>364</v>
      </c>
      <c r="C602" s="173" t="s">
        <v>414</v>
      </c>
    </row>
    <row r="603" spans="1:3" x14ac:dyDescent="0.2">
      <c r="A603" s="174">
        <v>827</v>
      </c>
      <c r="B603" s="167" t="s">
        <v>365</v>
      </c>
      <c r="C603" s="173" t="s">
        <v>415</v>
      </c>
    </row>
    <row r="604" spans="1:3" x14ac:dyDescent="0.2">
      <c r="A604" s="174">
        <v>828</v>
      </c>
      <c r="B604" s="167" t="s">
        <v>364</v>
      </c>
      <c r="C604" s="173" t="s">
        <v>414</v>
      </c>
    </row>
    <row r="605" spans="1:3" x14ac:dyDescent="0.2">
      <c r="A605" s="174">
        <v>829</v>
      </c>
      <c r="B605" s="167" t="s">
        <v>365</v>
      </c>
      <c r="C605" s="173" t="s">
        <v>415</v>
      </c>
    </row>
    <row r="606" spans="1:3" x14ac:dyDescent="0.2">
      <c r="A606" s="174">
        <v>830</v>
      </c>
      <c r="B606" s="167" t="s">
        <v>364</v>
      </c>
      <c r="C606" s="173" t="s">
        <v>414</v>
      </c>
    </row>
    <row r="607" spans="1:3" x14ac:dyDescent="0.2">
      <c r="A607" s="174">
        <v>831</v>
      </c>
      <c r="B607" s="167" t="s">
        <v>365</v>
      </c>
      <c r="C607" s="173" t="s">
        <v>415</v>
      </c>
    </row>
    <row r="608" spans="1:3" x14ac:dyDescent="0.2">
      <c r="A608" s="174">
        <v>832</v>
      </c>
      <c r="B608" s="167" t="s">
        <v>364</v>
      </c>
      <c r="C608" s="173" t="s">
        <v>414</v>
      </c>
    </row>
    <row r="609" spans="1:3" x14ac:dyDescent="0.2">
      <c r="A609" s="174">
        <v>833</v>
      </c>
      <c r="B609" s="167" t="s">
        <v>365</v>
      </c>
      <c r="C609" s="173" t="s">
        <v>415</v>
      </c>
    </row>
    <row r="610" spans="1:3" x14ac:dyDescent="0.2">
      <c r="A610" s="174">
        <v>834</v>
      </c>
      <c r="B610" s="167" t="s">
        <v>364</v>
      </c>
      <c r="C610" s="173" t="s">
        <v>414</v>
      </c>
    </row>
    <row r="611" spans="1:3" x14ac:dyDescent="0.2">
      <c r="A611" s="174">
        <v>835</v>
      </c>
      <c r="B611" s="167" t="s">
        <v>365</v>
      </c>
      <c r="C611" s="173" t="s">
        <v>415</v>
      </c>
    </row>
    <row r="612" spans="1:3" x14ac:dyDescent="0.2">
      <c r="A612" s="174">
        <v>836</v>
      </c>
      <c r="B612" s="167" t="s">
        <v>364</v>
      </c>
      <c r="C612" s="173" t="s">
        <v>414</v>
      </c>
    </row>
    <row r="613" spans="1:3" x14ac:dyDescent="0.2">
      <c r="A613" s="174">
        <v>837</v>
      </c>
      <c r="B613" s="167" t="s">
        <v>365</v>
      </c>
      <c r="C613" s="173" t="s">
        <v>415</v>
      </c>
    </row>
    <row r="614" spans="1:3" x14ac:dyDescent="0.2">
      <c r="A614" s="174">
        <v>838</v>
      </c>
      <c r="B614" s="167" t="s">
        <v>364</v>
      </c>
      <c r="C614" s="173" t="s">
        <v>414</v>
      </c>
    </row>
    <row r="615" spans="1:3" x14ac:dyDescent="0.2">
      <c r="A615" s="174">
        <v>839</v>
      </c>
      <c r="B615" s="167" t="s">
        <v>365</v>
      </c>
      <c r="C615" s="173" t="s">
        <v>415</v>
      </c>
    </row>
    <row r="616" spans="1:3" x14ac:dyDescent="0.2">
      <c r="A616" s="174">
        <v>840</v>
      </c>
      <c r="B616" s="167" t="s">
        <v>364</v>
      </c>
      <c r="C616" s="173" t="s">
        <v>414</v>
      </c>
    </row>
    <row r="617" spans="1:3" x14ac:dyDescent="0.2">
      <c r="A617" s="174">
        <v>841</v>
      </c>
      <c r="B617" s="167" t="s">
        <v>365</v>
      </c>
      <c r="C617" s="173" t="s">
        <v>415</v>
      </c>
    </row>
    <row r="618" spans="1:3" x14ac:dyDescent="0.2">
      <c r="A618" s="174">
        <v>842</v>
      </c>
      <c r="B618" s="167" t="s">
        <v>364</v>
      </c>
      <c r="C618" s="173" t="s">
        <v>414</v>
      </c>
    </row>
    <row r="619" spans="1:3" x14ac:dyDescent="0.2">
      <c r="A619" s="174">
        <v>843</v>
      </c>
      <c r="B619" s="167" t="s">
        <v>365</v>
      </c>
      <c r="C619" s="173" t="s">
        <v>415</v>
      </c>
    </row>
    <row r="620" spans="1:3" x14ac:dyDescent="0.2">
      <c r="A620" s="174">
        <v>844</v>
      </c>
      <c r="B620" s="167" t="s">
        <v>364</v>
      </c>
      <c r="C620" s="173" t="s">
        <v>414</v>
      </c>
    </row>
    <row r="621" spans="1:3" x14ac:dyDescent="0.2">
      <c r="A621" s="174">
        <v>845</v>
      </c>
      <c r="B621" s="167" t="s">
        <v>365</v>
      </c>
      <c r="C621" s="173" t="s">
        <v>415</v>
      </c>
    </row>
    <row r="622" spans="1:3" x14ac:dyDescent="0.2">
      <c r="A622" s="174">
        <v>846</v>
      </c>
      <c r="B622" s="167" t="s">
        <v>364</v>
      </c>
      <c r="C622" s="173" t="s">
        <v>414</v>
      </c>
    </row>
    <row r="623" spans="1:3" x14ac:dyDescent="0.2">
      <c r="A623" s="174">
        <v>847</v>
      </c>
      <c r="B623" s="167" t="s">
        <v>365</v>
      </c>
      <c r="C623" s="173" t="s">
        <v>415</v>
      </c>
    </row>
    <row r="624" spans="1:3" x14ac:dyDescent="0.2">
      <c r="A624" s="174">
        <v>848</v>
      </c>
      <c r="B624" s="167" t="s">
        <v>364</v>
      </c>
      <c r="C624" s="173" t="s">
        <v>414</v>
      </c>
    </row>
    <row r="625" spans="1:3" x14ac:dyDescent="0.2">
      <c r="A625" s="174">
        <v>849</v>
      </c>
      <c r="B625" s="167" t="s">
        <v>365</v>
      </c>
      <c r="C625" s="173" t="s">
        <v>415</v>
      </c>
    </row>
    <row r="626" spans="1:3" x14ac:dyDescent="0.2">
      <c r="A626" s="174">
        <v>850</v>
      </c>
      <c r="B626" s="167" t="s">
        <v>365</v>
      </c>
      <c r="C626" s="173" t="s">
        <v>415</v>
      </c>
    </row>
    <row r="627" spans="1:3" x14ac:dyDescent="0.2">
      <c r="A627" s="174">
        <v>851</v>
      </c>
      <c r="B627" s="167" t="s">
        <v>365</v>
      </c>
      <c r="C627" s="173" t="s">
        <v>415</v>
      </c>
    </row>
    <row r="628" spans="1:3" x14ac:dyDescent="0.2">
      <c r="A628" s="174">
        <v>852</v>
      </c>
      <c r="B628" s="167" t="s">
        <v>364</v>
      </c>
      <c r="C628" s="173" t="s">
        <v>414</v>
      </c>
    </row>
    <row r="629" spans="1:3" x14ac:dyDescent="0.2">
      <c r="A629" s="174">
        <v>853</v>
      </c>
      <c r="B629" s="167" t="s">
        <v>364</v>
      </c>
      <c r="C629" s="173" t="s">
        <v>414</v>
      </c>
    </row>
    <row r="630" spans="1:3" x14ac:dyDescent="0.2">
      <c r="A630" s="174">
        <v>854</v>
      </c>
      <c r="B630" s="167" t="s">
        <v>364</v>
      </c>
      <c r="C630" s="173" t="s">
        <v>414</v>
      </c>
    </row>
    <row r="631" spans="1:3" x14ac:dyDescent="0.2">
      <c r="A631" s="174">
        <v>855</v>
      </c>
      <c r="B631" s="167" t="s">
        <v>364</v>
      </c>
      <c r="C631" s="173" t="s">
        <v>414</v>
      </c>
    </row>
    <row r="632" spans="1:3" x14ac:dyDescent="0.2">
      <c r="A632" s="174">
        <v>856</v>
      </c>
      <c r="B632" s="167" t="s">
        <v>364</v>
      </c>
      <c r="C632" s="173" t="s">
        <v>414</v>
      </c>
    </row>
    <row r="633" spans="1:3" x14ac:dyDescent="0.2">
      <c r="A633" s="174">
        <v>857</v>
      </c>
      <c r="B633" s="167" t="s">
        <v>364</v>
      </c>
      <c r="C633" s="173" t="s">
        <v>414</v>
      </c>
    </row>
    <row r="634" spans="1:3" x14ac:dyDescent="0.2">
      <c r="A634" s="174">
        <v>858</v>
      </c>
      <c r="B634" s="167" t="s">
        <v>364</v>
      </c>
      <c r="C634" s="173" t="s">
        <v>414</v>
      </c>
    </row>
    <row r="635" spans="1:3" x14ac:dyDescent="0.2">
      <c r="A635" s="174">
        <v>859</v>
      </c>
      <c r="B635" s="167" t="s">
        <v>364</v>
      </c>
      <c r="C635" s="173" t="s">
        <v>414</v>
      </c>
    </row>
    <row r="636" spans="1:3" x14ac:dyDescent="0.2">
      <c r="A636" s="174">
        <v>860</v>
      </c>
      <c r="B636" s="167" t="s">
        <v>364</v>
      </c>
      <c r="C636" s="173" t="s">
        <v>414</v>
      </c>
    </row>
    <row r="637" spans="1:3" x14ac:dyDescent="0.2">
      <c r="A637" s="174">
        <v>861</v>
      </c>
      <c r="B637" s="167" t="s">
        <v>364</v>
      </c>
      <c r="C637" s="173" t="s">
        <v>414</v>
      </c>
    </row>
    <row r="638" spans="1:3" x14ac:dyDescent="0.2">
      <c r="A638" s="174">
        <v>862</v>
      </c>
      <c r="B638" s="167" t="s">
        <v>364</v>
      </c>
      <c r="C638" s="173" t="s">
        <v>414</v>
      </c>
    </row>
    <row r="639" spans="1:3" x14ac:dyDescent="0.2">
      <c r="A639" s="174">
        <v>863</v>
      </c>
      <c r="B639" s="167" t="s">
        <v>364</v>
      </c>
      <c r="C639" s="173" t="s">
        <v>414</v>
      </c>
    </row>
    <row r="640" spans="1:3" x14ac:dyDescent="0.2">
      <c r="A640" s="174">
        <v>864</v>
      </c>
      <c r="B640" s="167" t="s">
        <v>364</v>
      </c>
      <c r="C640" s="173" t="s">
        <v>414</v>
      </c>
    </row>
    <row r="641" spans="1:3" x14ac:dyDescent="0.2">
      <c r="A641" s="174">
        <v>865</v>
      </c>
      <c r="B641" s="167" t="s">
        <v>364</v>
      </c>
      <c r="C641" s="173" t="s">
        <v>414</v>
      </c>
    </row>
    <row r="642" spans="1:3" x14ac:dyDescent="0.2">
      <c r="A642" s="174">
        <v>866</v>
      </c>
      <c r="B642" s="167" t="s">
        <v>365</v>
      </c>
      <c r="C642" s="173" t="s">
        <v>415</v>
      </c>
    </row>
    <row r="643" spans="1:3" x14ac:dyDescent="0.2">
      <c r="A643" s="174">
        <v>867</v>
      </c>
      <c r="B643" s="167" t="s">
        <v>364</v>
      </c>
      <c r="C643" s="173" t="s">
        <v>414</v>
      </c>
    </row>
    <row r="644" spans="1:3" x14ac:dyDescent="0.2">
      <c r="A644" s="174">
        <v>868</v>
      </c>
      <c r="B644" s="167" t="s">
        <v>365</v>
      </c>
      <c r="C644" s="173" t="s">
        <v>415</v>
      </c>
    </row>
    <row r="645" spans="1:3" x14ac:dyDescent="0.2">
      <c r="A645" s="174">
        <v>869</v>
      </c>
      <c r="B645" s="167" t="s">
        <v>364</v>
      </c>
      <c r="C645" s="173" t="s">
        <v>414</v>
      </c>
    </row>
    <row r="646" spans="1:3" x14ac:dyDescent="0.2">
      <c r="A646" s="174">
        <v>870</v>
      </c>
      <c r="B646" s="167" t="s">
        <v>365</v>
      </c>
      <c r="C646" s="173" t="s">
        <v>415</v>
      </c>
    </row>
    <row r="647" spans="1:3" x14ac:dyDescent="0.2">
      <c r="A647" s="174">
        <v>871</v>
      </c>
      <c r="B647" s="167" t="s">
        <v>364</v>
      </c>
      <c r="C647" s="173" t="s">
        <v>414</v>
      </c>
    </row>
    <row r="648" spans="1:3" x14ac:dyDescent="0.2">
      <c r="A648" s="174">
        <v>872</v>
      </c>
      <c r="B648" s="167" t="s">
        <v>365</v>
      </c>
      <c r="C648" s="173" t="s">
        <v>415</v>
      </c>
    </row>
    <row r="649" spans="1:3" x14ac:dyDescent="0.2">
      <c r="A649" s="174">
        <v>873</v>
      </c>
      <c r="B649" s="167" t="s">
        <v>364</v>
      </c>
      <c r="C649" s="173" t="s">
        <v>414</v>
      </c>
    </row>
    <row r="650" spans="1:3" x14ac:dyDescent="0.2">
      <c r="A650" s="174">
        <v>874</v>
      </c>
      <c r="B650" s="167" t="s">
        <v>365</v>
      </c>
      <c r="C650" s="173" t="s">
        <v>415</v>
      </c>
    </row>
    <row r="651" spans="1:3" x14ac:dyDescent="0.2">
      <c r="A651" s="174">
        <v>875</v>
      </c>
      <c r="B651" s="167" t="s">
        <v>364</v>
      </c>
      <c r="C651" s="173" t="s">
        <v>414</v>
      </c>
    </row>
    <row r="652" spans="1:3" x14ac:dyDescent="0.2">
      <c r="A652" s="174">
        <v>876</v>
      </c>
      <c r="B652" s="167" t="s">
        <v>365</v>
      </c>
      <c r="C652" s="173" t="s">
        <v>415</v>
      </c>
    </row>
    <row r="653" spans="1:3" x14ac:dyDescent="0.2">
      <c r="A653" s="174">
        <v>877</v>
      </c>
      <c r="B653" s="167" t="s">
        <v>364</v>
      </c>
      <c r="C653" s="173" t="s">
        <v>414</v>
      </c>
    </row>
    <row r="654" spans="1:3" x14ac:dyDescent="0.2">
      <c r="A654" s="174">
        <v>878</v>
      </c>
      <c r="B654" s="167" t="s">
        <v>365</v>
      </c>
      <c r="C654" s="173" t="s">
        <v>415</v>
      </c>
    </row>
    <row r="655" spans="1:3" x14ac:dyDescent="0.2">
      <c r="A655" s="174">
        <v>879</v>
      </c>
      <c r="B655" s="167" t="s">
        <v>364</v>
      </c>
      <c r="C655" s="173" t="s">
        <v>414</v>
      </c>
    </row>
    <row r="656" spans="1:3" x14ac:dyDescent="0.2">
      <c r="A656" s="174">
        <v>880</v>
      </c>
      <c r="B656" s="167" t="s">
        <v>365</v>
      </c>
      <c r="C656" s="173" t="s">
        <v>415</v>
      </c>
    </row>
    <row r="657" spans="1:3" x14ac:dyDescent="0.2">
      <c r="A657" s="174">
        <v>881</v>
      </c>
      <c r="B657" s="167" t="s">
        <v>364</v>
      </c>
      <c r="C657" s="173" t="s">
        <v>414</v>
      </c>
    </row>
    <row r="658" spans="1:3" x14ac:dyDescent="0.2">
      <c r="A658" s="174">
        <v>882</v>
      </c>
      <c r="B658" s="167" t="s">
        <v>365</v>
      </c>
      <c r="C658" s="173" t="s">
        <v>415</v>
      </c>
    </row>
    <row r="659" spans="1:3" x14ac:dyDescent="0.2">
      <c r="A659" s="174">
        <v>883</v>
      </c>
      <c r="B659" s="167" t="s">
        <v>364</v>
      </c>
      <c r="C659" s="173" t="s">
        <v>414</v>
      </c>
    </row>
    <row r="660" spans="1:3" x14ac:dyDescent="0.2">
      <c r="A660" s="174">
        <v>884</v>
      </c>
      <c r="B660" s="167" t="s">
        <v>365</v>
      </c>
      <c r="C660" s="173" t="s">
        <v>415</v>
      </c>
    </row>
    <row r="661" spans="1:3" x14ac:dyDescent="0.2">
      <c r="A661" s="174">
        <v>885</v>
      </c>
      <c r="B661" s="167" t="s">
        <v>364</v>
      </c>
      <c r="C661" s="173" t="s">
        <v>414</v>
      </c>
    </row>
    <row r="662" spans="1:3" x14ac:dyDescent="0.2">
      <c r="A662" s="174">
        <v>886</v>
      </c>
      <c r="B662" s="167" t="s">
        <v>365</v>
      </c>
      <c r="C662" s="173" t="s">
        <v>415</v>
      </c>
    </row>
    <row r="663" spans="1:3" x14ac:dyDescent="0.2">
      <c r="A663" s="174">
        <v>887</v>
      </c>
      <c r="B663" s="167" t="s">
        <v>364</v>
      </c>
      <c r="C663" s="173" t="s">
        <v>414</v>
      </c>
    </row>
    <row r="664" spans="1:3" x14ac:dyDescent="0.2">
      <c r="A664" s="174">
        <v>888</v>
      </c>
      <c r="B664" s="167" t="s">
        <v>365</v>
      </c>
      <c r="C664" s="173" t="s">
        <v>415</v>
      </c>
    </row>
    <row r="665" spans="1:3" x14ac:dyDescent="0.2">
      <c r="A665" s="174">
        <v>889</v>
      </c>
      <c r="B665" s="167" t="s">
        <v>364</v>
      </c>
      <c r="C665" s="173" t="s">
        <v>414</v>
      </c>
    </row>
    <row r="666" spans="1:3" x14ac:dyDescent="0.2">
      <c r="A666" s="174">
        <v>890</v>
      </c>
      <c r="B666" s="167" t="s">
        <v>365</v>
      </c>
      <c r="C666" s="173" t="s">
        <v>415</v>
      </c>
    </row>
    <row r="667" spans="1:3" x14ac:dyDescent="0.2">
      <c r="A667" s="174">
        <v>891</v>
      </c>
      <c r="B667" s="167" t="s">
        <v>365</v>
      </c>
      <c r="C667" s="173" t="s">
        <v>415</v>
      </c>
    </row>
    <row r="668" spans="1:3" x14ac:dyDescent="0.2">
      <c r="A668" s="174">
        <v>892</v>
      </c>
      <c r="B668" s="167" t="s">
        <v>365</v>
      </c>
      <c r="C668" s="173" t="s">
        <v>415</v>
      </c>
    </row>
    <row r="669" spans="1:3" x14ac:dyDescent="0.2">
      <c r="A669" s="174">
        <v>893</v>
      </c>
      <c r="B669" s="167" t="s">
        <v>365</v>
      </c>
      <c r="C669" s="173" t="s">
        <v>415</v>
      </c>
    </row>
    <row r="670" spans="1:3" x14ac:dyDescent="0.2">
      <c r="A670" s="174">
        <v>894</v>
      </c>
      <c r="B670" s="167" t="s">
        <v>323</v>
      </c>
      <c r="C670" s="173" t="s">
        <v>415</v>
      </c>
    </row>
    <row r="671" spans="1:3" x14ac:dyDescent="0.2">
      <c r="A671" s="174">
        <v>895</v>
      </c>
      <c r="B671" s="167" t="s">
        <v>323</v>
      </c>
      <c r="C671" s="173" t="s">
        <v>415</v>
      </c>
    </row>
    <row r="672" spans="1:3" x14ac:dyDescent="0.2">
      <c r="A672" s="174">
        <v>896</v>
      </c>
      <c r="B672" s="167" t="s">
        <v>323</v>
      </c>
      <c r="C672" s="173" t="s">
        <v>415</v>
      </c>
    </row>
    <row r="673" spans="1:3" x14ac:dyDescent="0.2">
      <c r="A673" s="174">
        <v>897</v>
      </c>
      <c r="B673" s="167" t="s">
        <v>365</v>
      </c>
      <c r="C673" s="173" t="s">
        <v>415</v>
      </c>
    </row>
    <row r="674" spans="1:3" x14ac:dyDescent="0.2">
      <c r="A674" s="174">
        <v>898</v>
      </c>
      <c r="B674" s="167" t="s">
        <v>365</v>
      </c>
      <c r="C674" s="173" t="s">
        <v>415</v>
      </c>
    </row>
    <row r="675" spans="1:3" x14ac:dyDescent="0.2">
      <c r="A675" s="174">
        <v>899</v>
      </c>
      <c r="B675" s="167" t="s">
        <v>366</v>
      </c>
      <c r="C675" s="173" t="s">
        <v>415</v>
      </c>
    </row>
    <row r="676" spans="1:3" x14ac:dyDescent="0.2">
      <c r="A676" s="174">
        <v>900</v>
      </c>
      <c r="B676" s="167" t="s">
        <v>366</v>
      </c>
      <c r="C676" s="173" t="s">
        <v>415</v>
      </c>
    </row>
    <row r="677" spans="1:3" x14ac:dyDescent="0.2">
      <c r="A677" s="174">
        <v>901</v>
      </c>
      <c r="B677" s="167" t="s">
        <v>366</v>
      </c>
      <c r="C677" s="173" t="s">
        <v>415</v>
      </c>
    </row>
    <row r="678" spans="1:3" x14ac:dyDescent="0.2">
      <c r="A678" s="174">
        <v>902</v>
      </c>
      <c r="B678" s="167" t="s">
        <v>366</v>
      </c>
      <c r="C678" s="173" t="s">
        <v>415</v>
      </c>
    </row>
    <row r="679" spans="1:3" x14ac:dyDescent="0.2">
      <c r="A679" s="174">
        <v>903</v>
      </c>
      <c r="B679" s="167" t="s">
        <v>366</v>
      </c>
      <c r="C679" s="173" t="s">
        <v>415</v>
      </c>
    </row>
    <row r="680" spans="1:3" x14ac:dyDescent="0.2">
      <c r="A680" s="174">
        <v>904</v>
      </c>
      <c r="B680" s="167" t="s">
        <v>367</v>
      </c>
      <c r="C680" s="173" t="s">
        <v>415</v>
      </c>
    </row>
    <row r="681" spans="1:3" x14ac:dyDescent="0.2">
      <c r="A681" s="174">
        <v>905</v>
      </c>
      <c r="B681" s="167" t="s">
        <v>367</v>
      </c>
      <c r="C681" s="173" t="s">
        <v>415</v>
      </c>
    </row>
    <row r="682" spans="1:3" x14ac:dyDescent="0.2">
      <c r="A682" s="174">
        <v>906</v>
      </c>
      <c r="B682" s="167" t="s">
        <v>367</v>
      </c>
      <c r="C682" s="173" t="s">
        <v>415</v>
      </c>
    </row>
    <row r="683" spans="1:3" x14ac:dyDescent="0.2">
      <c r="A683" s="174">
        <v>907</v>
      </c>
      <c r="B683" s="167" t="s">
        <v>368</v>
      </c>
      <c r="C683" s="173" t="s">
        <v>415</v>
      </c>
    </row>
    <row r="684" spans="1:3" x14ac:dyDescent="0.2">
      <c r="A684" s="174">
        <v>908</v>
      </c>
      <c r="B684" s="167" t="s">
        <v>368</v>
      </c>
      <c r="C684" s="173" t="s">
        <v>415</v>
      </c>
    </row>
    <row r="685" spans="1:3" x14ac:dyDescent="0.2">
      <c r="A685" s="174">
        <v>909</v>
      </c>
      <c r="B685" s="167" t="s">
        <v>368</v>
      </c>
      <c r="C685" s="173" t="s">
        <v>415</v>
      </c>
    </row>
    <row r="686" spans="1:3" x14ac:dyDescent="0.2">
      <c r="A686" s="174">
        <v>910</v>
      </c>
      <c r="B686" s="167" t="s">
        <v>368</v>
      </c>
      <c r="C686" s="173" t="s">
        <v>415</v>
      </c>
    </row>
    <row r="687" spans="1:3" x14ac:dyDescent="0.2">
      <c r="A687" s="174">
        <v>911</v>
      </c>
      <c r="B687" s="167" t="s">
        <v>368</v>
      </c>
      <c r="C687" s="173" t="s">
        <v>415</v>
      </c>
    </row>
    <row r="688" spans="1:3" x14ac:dyDescent="0.2">
      <c r="A688" s="174">
        <v>912</v>
      </c>
      <c r="B688" s="167" t="s">
        <v>368</v>
      </c>
      <c r="C688" s="173" t="s">
        <v>415</v>
      </c>
    </row>
    <row r="689" spans="1:3" x14ac:dyDescent="0.2">
      <c r="A689" s="174">
        <v>913</v>
      </c>
      <c r="B689" s="167" t="s">
        <v>368</v>
      </c>
      <c r="C689" s="173" t="s">
        <v>415</v>
      </c>
    </row>
    <row r="690" spans="1:3" x14ac:dyDescent="0.2">
      <c r="A690" s="174">
        <v>914</v>
      </c>
      <c r="B690" s="167" t="s">
        <v>369</v>
      </c>
      <c r="C690" s="173" t="s">
        <v>414</v>
      </c>
    </row>
    <row r="691" spans="1:3" x14ac:dyDescent="0.2">
      <c r="A691" s="174">
        <v>915</v>
      </c>
      <c r="B691" s="167" t="s">
        <v>323</v>
      </c>
      <c r="C691" s="173" t="s">
        <v>414</v>
      </c>
    </row>
    <row r="692" spans="1:3" x14ac:dyDescent="0.2">
      <c r="A692" s="174">
        <v>916</v>
      </c>
      <c r="B692" s="167" t="s">
        <v>323</v>
      </c>
      <c r="C692" s="173" t="s">
        <v>414</v>
      </c>
    </row>
    <row r="693" spans="1:3" x14ac:dyDescent="0.2">
      <c r="A693" s="174">
        <v>917</v>
      </c>
      <c r="B693" s="167" t="s">
        <v>323</v>
      </c>
      <c r="C693" s="173" t="s">
        <v>414</v>
      </c>
    </row>
    <row r="694" spans="1:3" x14ac:dyDescent="0.2">
      <c r="A694" s="174">
        <v>918</v>
      </c>
      <c r="B694" s="167" t="s">
        <v>259</v>
      </c>
      <c r="C694" s="173" t="s">
        <v>414</v>
      </c>
    </row>
    <row r="695" spans="1:3" x14ac:dyDescent="0.2">
      <c r="A695" s="174">
        <v>919</v>
      </c>
      <c r="B695" s="167" t="s">
        <v>370</v>
      </c>
      <c r="C695" s="173" t="s">
        <v>414</v>
      </c>
    </row>
    <row r="696" spans="1:3" x14ac:dyDescent="0.2">
      <c r="A696" s="174">
        <v>920</v>
      </c>
      <c r="B696" s="167" t="s">
        <v>370</v>
      </c>
      <c r="C696" s="173" t="s">
        <v>414</v>
      </c>
    </row>
    <row r="697" spans="1:3" x14ac:dyDescent="0.2">
      <c r="A697" s="174">
        <v>922</v>
      </c>
      <c r="B697" s="167" t="s">
        <v>282</v>
      </c>
      <c r="C697" s="173" t="s">
        <v>414</v>
      </c>
    </row>
    <row r="698" spans="1:3" x14ac:dyDescent="0.2">
      <c r="A698" s="174">
        <v>923</v>
      </c>
      <c r="B698" s="167" t="s">
        <v>282</v>
      </c>
      <c r="C698" s="173" t="s">
        <v>414</v>
      </c>
    </row>
    <row r="699" spans="1:3" x14ac:dyDescent="0.2">
      <c r="A699" s="174">
        <v>924</v>
      </c>
      <c r="B699" s="167" t="s">
        <v>282</v>
      </c>
      <c r="C699" s="173" t="s">
        <v>414</v>
      </c>
    </row>
    <row r="700" spans="1:3" x14ac:dyDescent="0.2">
      <c r="A700" s="174">
        <v>925</v>
      </c>
      <c r="B700" s="167" t="s">
        <v>371</v>
      </c>
      <c r="C700" s="173" t="s">
        <v>410</v>
      </c>
    </row>
    <row r="701" spans="1:3" x14ac:dyDescent="0.2">
      <c r="A701" s="174">
        <v>926</v>
      </c>
      <c r="B701" s="167" t="s">
        <v>312</v>
      </c>
      <c r="C701" s="173" t="s">
        <v>410</v>
      </c>
    </row>
    <row r="702" spans="1:3" x14ac:dyDescent="0.2">
      <c r="A702" s="174">
        <v>927</v>
      </c>
      <c r="B702" s="167" t="s">
        <v>314</v>
      </c>
      <c r="C702" s="173" t="s">
        <v>410</v>
      </c>
    </row>
    <row r="703" spans="1:3" x14ac:dyDescent="0.2">
      <c r="A703" s="174">
        <v>928</v>
      </c>
      <c r="B703" s="167" t="s">
        <v>313</v>
      </c>
      <c r="C703" s="173" t="s">
        <v>410</v>
      </c>
    </row>
    <row r="704" spans="1:3" x14ac:dyDescent="0.2">
      <c r="A704" s="174">
        <v>929</v>
      </c>
      <c r="B704" s="167" t="s">
        <v>366</v>
      </c>
      <c r="C704" s="173" t="s">
        <v>415</v>
      </c>
    </row>
    <row r="705" spans="1:3" x14ac:dyDescent="0.2">
      <c r="A705" s="174">
        <v>930</v>
      </c>
      <c r="B705" s="167" t="s">
        <v>366</v>
      </c>
      <c r="C705" s="173" t="s">
        <v>415</v>
      </c>
    </row>
    <row r="706" spans="1:3" x14ac:dyDescent="0.2">
      <c r="A706" s="174">
        <v>931</v>
      </c>
      <c r="B706" s="167" t="s">
        <v>366</v>
      </c>
      <c r="C706" s="173" t="s">
        <v>415</v>
      </c>
    </row>
    <row r="707" spans="1:3" x14ac:dyDescent="0.2">
      <c r="A707" s="174">
        <v>932</v>
      </c>
      <c r="B707" s="167" t="s">
        <v>372</v>
      </c>
      <c r="C707" s="173" t="s">
        <v>414</v>
      </c>
    </row>
    <row r="708" spans="1:3" x14ac:dyDescent="0.2">
      <c r="A708" s="174">
        <v>933</v>
      </c>
      <c r="B708" s="167" t="s">
        <v>364</v>
      </c>
      <c r="C708" s="173" t="s">
        <v>414</v>
      </c>
    </row>
    <row r="709" spans="1:3" x14ac:dyDescent="0.2">
      <c r="A709" s="174">
        <v>934</v>
      </c>
      <c r="B709" s="167" t="s">
        <v>365</v>
      </c>
      <c r="C709" s="173" t="s">
        <v>415</v>
      </c>
    </row>
    <row r="710" spans="1:3" x14ac:dyDescent="0.2">
      <c r="A710" s="174">
        <v>935</v>
      </c>
      <c r="B710" s="167" t="s">
        <v>373</v>
      </c>
      <c r="C710" s="173" t="s">
        <v>414</v>
      </c>
    </row>
    <row r="711" spans="1:3" x14ac:dyDescent="0.2">
      <c r="A711" s="174">
        <v>936</v>
      </c>
      <c r="B711" s="167" t="s">
        <v>373</v>
      </c>
      <c r="C711" s="173" t="s">
        <v>414</v>
      </c>
    </row>
    <row r="712" spans="1:3" x14ac:dyDescent="0.2">
      <c r="A712" s="174">
        <v>937</v>
      </c>
      <c r="B712" s="167" t="s">
        <v>373</v>
      </c>
      <c r="C712" s="173" t="s">
        <v>414</v>
      </c>
    </row>
    <row r="713" spans="1:3" x14ac:dyDescent="0.2">
      <c r="A713" s="174">
        <v>938</v>
      </c>
      <c r="B713" s="167" t="s">
        <v>373</v>
      </c>
      <c r="C713" s="173" t="s">
        <v>414</v>
      </c>
    </row>
    <row r="714" spans="1:3" x14ac:dyDescent="0.2">
      <c r="A714" s="174">
        <v>939</v>
      </c>
      <c r="B714" s="167" t="s">
        <v>373</v>
      </c>
      <c r="C714" s="173" t="s">
        <v>414</v>
      </c>
    </row>
    <row r="715" spans="1:3" x14ac:dyDescent="0.2">
      <c r="A715" s="174">
        <v>940</v>
      </c>
      <c r="B715" s="167" t="s">
        <v>374</v>
      </c>
      <c r="C715" s="173" t="s">
        <v>411</v>
      </c>
    </row>
    <row r="716" spans="1:3" x14ac:dyDescent="0.2">
      <c r="A716" s="174">
        <v>941</v>
      </c>
      <c r="B716" s="167" t="s">
        <v>375</v>
      </c>
      <c r="C716" s="173" t="s">
        <v>411</v>
      </c>
    </row>
    <row r="717" spans="1:3" x14ac:dyDescent="0.2">
      <c r="A717" s="174">
        <v>942</v>
      </c>
      <c r="B717" s="167" t="s">
        <v>228</v>
      </c>
      <c r="C717" s="173" t="s">
        <v>414</v>
      </c>
    </row>
    <row r="718" spans="1:3" x14ac:dyDescent="0.2">
      <c r="A718" s="174">
        <v>943</v>
      </c>
      <c r="B718" s="167" t="s">
        <v>219</v>
      </c>
      <c r="C718" s="173" t="s">
        <v>414</v>
      </c>
    </row>
    <row r="719" spans="1:3" x14ac:dyDescent="0.2">
      <c r="A719" s="174">
        <v>944</v>
      </c>
      <c r="B719" s="167" t="s">
        <v>219</v>
      </c>
      <c r="C719" s="173" t="s">
        <v>414</v>
      </c>
    </row>
    <row r="720" spans="1:3" x14ac:dyDescent="0.2">
      <c r="A720" s="174">
        <v>945</v>
      </c>
      <c r="B720" s="167" t="s">
        <v>219</v>
      </c>
      <c r="C720" s="173" t="s">
        <v>414</v>
      </c>
    </row>
    <row r="721" spans="1:3" x14ac:dyDescent="0.2">
      <c r="A721" s="174">
        <v>946</v>
      </c>
      <c r="B721" s="167" t="s">
        <v>219</v>
      </c>
      <c r="C721" s="173" t="s">
        <v>414</v>
      </c>
    </row>
    <row r="722" spans="1:3" x14ac:dyDescent="0.2">
      <c r="A722" s="174">
        <v>947</v>
      </c>
      <c r="B722" s="167" t="s">
        <v>376</v>
      </c>
      <c r="C722" s="173" t="s">
        <v>414</v>
      </c>
    </row>
    <row r="723" spans="1:3" x14ac:dyDescent="0.2">
      <c r="A723" s="174">
        <v>948</v>
      </c>
      <c r="B723" s="167" t="s">
        <v>377</v>
      </c>
      <c r="C723" s="173" t="s">
        <v>414</v>
      </c>
    </row>
    <row r="724" spans="1:3" x14ac:dyDescent="0.2">
      <c r="A724" s="174">
        <v>949</v>
      </c>
      <c r="B724" s="167" t="s">
        <v>378</v>
      </c>
      <c r="C724" s="173" t="s">
        <v>414</v>
      </c>
    </row>
    <row r="725" spans="1:3" x14ac:dyDescent="0.2">
      <c r="A725" s="174">
        <v>950</v>
      </c>
      <c r="B725" s="167" t="s">
        <v>379</v>
      </c>
      <c r="C725" s="173" t="s">
        <v>415</v>
      </c>
    </row>
    <row r="726" spans="1:3" x14ac:dyDescent="0.2">
      <c r="A726" s="174">
        <v>951</v>
      </c>
      <c r="B726" s="167" t="s">
        <v>380</v>
      </c>
      <c r="C726" s="173" t="s">
        <v>415</v>
      </c>
    </row>
    <row r="727" spans="1:3" x14ac:dyDescent="0.2">
      <c r="A727" s="174">
        <v>952</v>
      </c>
      <c r="B727" s="167" t="s">
        <v>381</v>
      </c>
      <c r="C727" s="173" t="s">
        <v>414</v>
      </c>
    </row>
    <row r="728" spans="1:3" x14ac:dyDescent="0.2">
      <c r="A728" s="174">
        <v>953</v>
      </c>
      <c r="B728" s="167" t="s">
        <v>382</v>
      </c>
      <c r="C728" s="173" t="s">
        <v>414</v>
      </c>
    </row>
    <row r="729" spans="1:3" x14ac:dyDescent="0.2">
      <c r="A729" s="174">
        <v>954</v>
      </c>
      <c r="B729" s="167" t="s">
        <v>383</v>
      </c>
      <c r="C729" s="173" t="s">
        <v>414</v>
      </c>
    </row>
    <row r="730" spans="1:3" x14ac:dyDescent="0.2">
      <c r="A730" s="174">
        <v>955</v>
      </c>
      <c r="B730" s="167" t="s">
        <v>384</v>
      </c>
      <c r="C730" s="173" t="s">
        <v>414</v>
      </c>
    </row>
    <row r="731" spans="1:3" x14ac:dyDescent="0.2">
      <c r="A731" s="174">
        <v>956</v>
      </c>
      <c r="B731" s="167" t="s">
        <v>385</v>
      </c>
      <c r="C731" s="173" t="s">
        <v>414</v>
      </c>
    </row>
    <row r="732" spans="1:3" x14ac:dyDescent="0.2">
      <c r="A732" s="174">
        <v>957</v>
      </c>
      <c r="B732" s="167" t="s">
        <v>386</v>
      </c>
      <c r="C732" s="173" t="s">
        <v>414</v>
      </c>
    </row>
    <row r="733" spans="1:3" x14ac:dyDescent="0.2">
      <c r="A733" s="174">
        <v>958</v>
      </c>
      <c r="B733" s="167" t="s">
        <v>387</v>
      </c>
      <c r="C733" s="173" t="s">
        <v>414</v>
      </c>
    </row>
    <row r="734" spans="1:3" x14ac:dyDescent="0.2">
      <c r="A734" s="174">
        <v>959</v>
      </c>
      <c r="B734" s="167" t="s">
        <v>388</v>
      </c>
      <c r="C734" s="173" t="s">
        <v>414</v>
      </c>
    </row>
    <row r="735" spans="1:3" x14ac:dyDescent="0.2">
      <c r="A735" s="174">
        <v>960</v>
      </c>
      <c r="B735" s="167" t="s">
        <v>389</v>
      </c>
      <c r="C735" s="173" t="s">
        <v>414</v>
      </c>
    </row>
    <row r="736" spans="1:3" x14ac:dyDescent="0.2">
      <c r="A736" s="174">
        <v>961</v>
      </c>
      <c r="B736" s="167" t="s">
        <v>390</v>
      </c>
      <c r="C736" s="173" t="s">
        <v>414</v>
      </c>
    </row>
    <row r="737" spans="1:3" x14ac:dyDescent="0.2">
      <c r="A737" s="174">
        <v>962</v>
      </c>
      <c r="B737" s="167" t="s">
        <v>391</v>
      </c>
      <c r="C737" s="173" t="s">
        <v>414</v>
      </c>
    </row>
    <row r="738" spans="1:3" x14ac:dyDescent="0.2">
      <c r="A738" s="174">
        <v>963</v>
      </c>
      <c r="B738" s="167" t="s">
        <v>392</v>
      </c>
      <c r="C738" s="173" t="s">
        <v>414</v>
      </c>
    </row>
    <row r="739" spans="1:3" x14ac:dyDescent="0.2">
      <c r="A739" s="174">
        <v>964</v>
      </c>
      <c r="B739" s="167" t="s">
        <v>393</v>
      </c>
      <c r="C739" s="173" t="s">
        <v>414</v>
      </c>
    </row>
    <row r="740" spans="1:3" x14ac:dyDescent="0.2">
      <c r="A740" s="174">
        <v>965</v>
      </c>
      <c r="B740" s="167" t="s">
        <v>394</v>
      </c>
      <c r="C740" s="173" t="s">
        <v>414</v>
      </c>
    </row>
    <row r="741" spans="1:3" x14ac:dyDescent="0.2">
      <c r="A741" s="174">
        <v>966</v>
      </c>
      <c r="B741" s="167" t="s">
        <v>239</v>
      </c>
      <c r="C741" s="173" t="s">
        <v>415</v>
      </c>
    </row>
    <row r="742" spans="1:3" x14ac:dyDescent="0.2">
      <c r="A742" s="174">
        <v>967</v>
      </c>
      <c r="B742" s="167" t="s">
        <v>251</v>
      </c>
      <c r="C742" s="173" t="s">
        <v>414</v>
      </c>
    </row>
    <row r="743" spans="1:3" x14ac:dyDescent="0.2">
      <c r="A743" s="174">
        <v>968</v>
      </c>
      <c r="B743" s="167" t="s">
        <v>251</v>
      </c>
      <c r="C743" s="173" t="s">
        <v>414</v>
      </c>
    </row>
    <row r="744" spans="1:3" x14ac:dyDescent="0.2">
      <c r="A744" s="174">
        <v>969</v>
      </c>
      <c r="B744" s="167" t="s">
        <v>394</v>
      </c>
      <c r="C744" s="173" t="s">
        <v>414</v>
      </c>
    </row>
    <row r="745" spans="1:3" x14ac:dyDescent="0.2">
      <c r="A745" s="174">
        <v>970</v>
      </c>
      <c r="B745" s="167" t="s">
        <v>207</v>
      </c>
      <c r="C745" s="173" t="s">
        <v>414</v>
      </c>
    </row>
    <row r="746" spans="1:3" x14ac:dyDescent="0.2">
      <c r="A746" s="174">
        <v>971</v>
      </c>
      <c r="B746" s="167" t="s">
        <v>395</v>
      </c>
      <c r="C746" s="173" t="s">
        <v>414</v>
      </c>
    </row>
    <row r="747" spans="1:3" x14ac:dyDescent="0.2">
      <c r="A747" s="174">
        <v>972</v>
      </c>
      <c r="B747" s="167" t="s">
        <v>396</v>
      </c>
      <c r="C747" s="173" t="s">
        <v>414</v>
      </c>
    </row>
    <row r="748" spans="1:3" x14ac:dyDescent="0.2">
      <c r="A748" s="174">
        <v>973</v>
      </c>
      <c r="B748" s="167" t="s">
        <v>249</v>
      </c>
      <c r="C748" s="173" t="s">
        <v>414</v>
      </c>
    </row>
    <row r="749" spans="1:3" x14ac:dyDescent="0.2">
      <c r="A749" s="174">
        <v>974</v>
      </c>
      <c r="B749" s="167" t="s">
        <v>275</v>
      </c>
      <c r="C749" s="173" t="s">
        <v>414</v>
      </c>
    </row>
    <row r="750" spans="1:3" x14ac:dyDescent="0.2">
      <c r="A750" s="174">
        <v>975</v>
      </c>
      <c r="B750" s="167" t="s">
        <v>397</v>
      </c>
      <c r="C750" s="173" t="s">
        <v>414</v>
      </c>
    </row>
    <row r="751" spans="1:3" x14ac:dyDescent="0.2">
      <c r="A751" s="174">
        <v>976</v>
      </c>
      <c r="B751" s="167" t="s">
        <v>398</v>
      </c>
      <c r="C751" s="173" t="s">
        <v>414</v>
      </c>
    </row>
    <row r="752" spans="1:3" x14ac:dyDescent="0.2">
      <c r="A752" s="174">
        <v>978</v>
      </c>
      <c r="B752" s="167" t="s">
        <v>233</v>
      </c>
      <c r="C752" s="173" t="s">
        <v>415</v>
      </c>
    </row>
    <row r="753" spans="1:3" x14ac:dyDescent="0.2">
      <c r="A753" s="174">
        <v>979</v>
      </c>
      <c r="B753" s="167" t="s">
        <v>272</v>
      </c>
      <c r="C753" s="173" t="s">
        <v>415</v>
      </c>
    </row>
    <row r="754" spans="1:3" x14ac:dyDescent="0.2">
      <c r="A754" s="174">
        <v>980</v>
      </c>
      <c r="B754" s="167" t="s">
        <v>399</v>
      </c>
      <c r="C754" s="173" t="s">
        <v>414</v>
      </c>
    </row>
    <row r="755" spans="1:3" x14ac:dyDescent="0.2">
      <c r="A755" s="174">
        <v>981</v>
      </c>
      <c r="B755" s="167" t="s">
        <v>400</v>
      </c>
      <c r="C755" s="173" t="s">
        <v>415</v>
      </c>
    </row>
    <row r="756" spans="1:3" x14ac:dyDescent="0.2">
      <c r="A756" s="174">
        <v>982</v>
      </c>
      <c r="B756" s="167" t="s">
        <v>401</v>
      </c>
      <c r="C756" s="173" t="s">
        <v>414</v>
      </c>
    </row>
    <row r="757" spans="1:3" x14ac:dyDescent="0.2">
      <c r="A757" s="174">
        <v>983</v>
      </c>
      <c r="B757" s="167" t="s">
        <v>402</v>
      </c>
      <c r="C757" s="173" t="s">
        <v>414</v>
      </c>
    </row>
    <row r="758" spans="1:3" x14ac:dyDescent="0.2">
      <c r="A758" s="174">
        <v>984</v>
      </c>
      <c r="B758" s="167" t="s">
        <v>403</v>
      </c>
      <c r="C758" s="173" t="s">
        <v>414</v>
      </c>
    </row>
    <row r="759" spans="1:3" x14ac:dyDescent="0.2">
      <c r="A759" s="174">
        <v>985</v>
      </c>
      <c r="B759" s="167" t="s">
        <v>404</v>
      </c>
      <c r="C759" s="173" t="s">
        <v>414</v>
      </c>
    </row>
    <row r="760" spans="1:3" x14ac:dyDescent="0.2">
      <c r="A760" s="174">
        <v>989</v>
      </c>
      <c r="B760" s="167" t="s">
        <v>288</v>
      </c>
      <c r="C760" s="173" t="s">
        <v>414</v>
      </c>
    </row>
    <row r="761" spans="1:3" x14ac:dyDescent="0.2">
      <c r="A761" s="174">
        <v>990</v>
      </c>
      <c r="B761" s="167" t="s">
        <v>289</v>
      </c>
      <c r="C761" s="173" t="s">
        <v>415</v>
      </c>
    </row>
    <row r="762" spans="1:3" x14ac:dyDescent="0.2">
      <c r="A762" s="174">
        <v>991</v>
      </c>
      <c r="B762" s="167" t="s">
        <v>239</v>
      </c>
      <c r="C762" s="173" t="s">
        <v>415</v>
      </c>
    </row>
    <row r="763" spans="1:3" x14ac:dyDescent="0.2">
      <c r="A763" s="174">
        <v>996</v>
      </c>
      <c r="B763" s="167" t="s">
        <v>318</v>
      </c>
      <c r="C763" s="173" t="s">
        <v>414</v>
      </c>
    </row>
    <row r="764" spans="1:3" x14ac:dyDescent="0.2">
      <c r="A764" s="174">
        <v>997</v>
      </c>
      <c r="B764" s="167" t="s">
        <v>405</v>
      </c>
      <c r="C764" s="173" t="s">
        <v>414</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EX24"/>
  <sheetViews>
    <sheetView zoomScaleNormal="100" workbookViewId="0">
      <selection activeCell="B1" sqref="B1"/>
    </sheetView>
  </sheetViews>
  <sheetFormatPr defaultRowHeight="12.75" x14ac:dyDescent="0.2"/>
  <cols>
    <col min="1" max="1" width="2.42578125" style="107" customWidth="1"/>
    <col min="2" max="2" width="33.7109375" style="107" customWidth="1"/>
    <col min="3" max="4" width="14.140625" style="107" customWidth="1"/>
    <col min="5" max="9" width="12.140625" style="107" customWidth="1"/>
    <col min="10" max="10" width="5.5703125" style="107" customWidth="1"/>
    <col min="11" max="11" width="5.28515625" style="107" customWidth="1"/>
    <col min="12" max="12" width="35.28515625" style="107" customWidth="1"/>
    <col min="13" max="20" width="11.7109375" style="107" customWidth="1"/>
    <col min="21" max="27" width="9.140625" style="107"/>
    <col min="28" max="28" width="25" style="107" bestFit="1" customWidth="1"/>
    <col min="29" max="29" width="14.5703125" style="107" bestFit="1" customWidth="1"/>
    <col min="30" max="16384" width="9.140625" style="107"/>
  </cols>
  <sheetData>
    <row r="1" spans="1:154" x14ac:dyDescent="0.2">
      <c r="B1" s="93" t="s">
        <v>18</v>
      </c>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c r="CP1" s="108"/>
      <c r="CQ1" s="108"/>
      <c r="CR1" s="108"/>
      <c r="CS1" s="108"/>
      <c r="CT1" s="108"/>
      <c r="CU1" s="108"/>
      <c r="CV1" s="108"/>
      <c r="CW1" s="108"/>
      <c r="CX1" s="108"/>
      <c r="CY1" s="108"/>
      <c r="CZ1" s="108"/>
      <c r="DA1" s="108"/>
      <c r="DB1" s="108"/>
      <c r="DC1" s="108"/>
      <c r="DD1" s="108"/>
      <c r="DE1" s="108"/>
      <c r="DF1" s="108"/>
      <c r="DG1" s="108"/>
      <c r="DH1" s="108"/>
      <c r="DI1" s="108"/>
      <c r="DJ1" s="108"/>
      <c r="DK1" s="108"/>
      <c r="DL1" s="108"/>
      <c r="DM1" s="108"/>
      <c r="DN1" s="108"/>
      <c r="DO1" s="108"/>
      <c r="DP1" s="108"/>
      <c r="DQ1" s="108"/>
      <c r="DR1" s="108"/>
      <c r="DS1" s="108"/>
      <c r="DT1" s="108"/>
      <c r="DU1" s="108"/>
      <c r="DV1" s="108"/>
      <c r="DW1" s="108"/>
      <c r="DX1" s="108"/>
      <c r="DY1" s="108"/>
      <c r="DZ1" s="108"/>
      <c r="EA1" s="108"/>
      <c r="EB1" s="108"/>
      <c r="EC1" s="108"/>
      <c r="ED1" s="108"/>
      <c r="EE1" s="108"/>
      <c r="EF1" s="108"/>
      <c r="EG1" s="108"/>
      <c r="EH1" s="108"/>
      <c r="EI1" s="108"/>
      <c r="EJ1" s="108"/>
      <c r="EK1" s="108"/>
      <c r="EL1" s="108"/>
      <c r="EM1" s="108"/>
      <c r="EN1" s="108"/>
      <c r="EO1" s="108"/>
      <c r="EP1" s="108"/>
      <c r="EQ1" s="108"/>
      <c r="ER1" s="108"/>
      <c r="ES1" s="108"/>
      <c r="ET1" s="108"/>
      <c r="EU1" s="108"/>
      <c r="EV1" s="108"/>
      <c r="EW1" s="108"/>
      <c r="EX1" s="108"/>
    </row>
    <row r="2" spans="1:154" s="109" customFormat="1" ht="21.75" customHeight="1" x14ac:dyDescent="0.2">
      <c r="B2" s="277" t="str">
        <f>Overview!B4&amp; " - Effective from "&amp;Overview!D4&amp;" - "&amp;Overview!E4</f>
        <v>Vattenfall Networks Limited - GSP J - Effective from 1 April 2021 - Submitted</v>
      </c>
      <c r="C2" s="278"/>
      <c r="D2" s="278"/>
      <c r="E2" s="278"/>
      <c r="F2" s="278"/>
      <c r="G2" s="278"/>
      <c r="H2" s="278"/>
      <c r="I2" s="278"/>
      <c r="J2" s="278"/>
      <c r="K2" s="278"/>
      <c r="L2" s="278"/>
      <c r="M2" s="278"/>
      <c r="N2" s="278"/>
      <c r="O2" s="278"/>
      <c r="P2" s="278"/>
      <c r="Q2" s="278"/>
      <c r="R2" s="278"/>
      <c r="S2" s="278"/>
      <c r="T2" s="279"/>
      <c r="U2" s="108"/>
      <c r="V2" s="108"/>
      <c r="W2" s="108"/>
      <c r="X2" s="108"/>
      <c r="Y2" s="108"/>
      <c r="Z2" s="108"/>
      <c r="AA2" s="108"/>
      <c r="AB2" s="26"/>
      <c r="AC2" s="55" t="s">
        <v>163</v>
      </c>
      <c r="AD2" s="55" t="s">
        <v>165</v>
      </c>
      <c r="AE2" s="55" t="s">
        <v>164</v>
      </c>
      <c r="AF2" s="148" t="s">
        <v>24</v>
      </c>
      <c r="AG2" s="148" t="s">
        <v>25</v>
      </c>
      <c r="AH2" s="26" t="s">
        <v>129</v>
      </c>
      <c r="AI2" s="148" t="s">
        <v>32</v>
      </c>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row>
    <row r="3" spans="1:154" s="111" customFormat="1" ht="9" customHeight="1" x14ac:dyDescent="0.2">
      <c r="A3" s="110"/>
      <c r="B3" s="110"/>
      <c r="C3" s="110"/>
      <c r="D3" s="110"/>
      <c r="E3" s="110"/>
      <c r="F3" s="110"/>
      <c r="G3" s="110"/>
      <c r="H3" s="110"/>
      <c r="I3" s="110"/>
      <c r="J3" s="110"/>
      <c r="K3" s="110"/>
      <c r="L3" s="108"/>
      <c r="M3" s="108"/>
      <c r="N3" s="108"/>
      <c r="O3" s="108"/>
      <c r="P3" s="108"/>
      <c r="Q3" s="108"/>
      <c r="R3" s="108"/>
      <c r="S3" s="108"/>
      <c r="T3" s="108"/>
      <c r="U3" s="108"/>
      <c r="V3" s="108"/>
      <c r="W3" s="108"/>
      <c r="X3" s="108"/>
      <c r="Y3" s="108"/>
      <c r="Z3" s="108"/>
      <c r="AA3" s="108"/>
      <c r="AB3" s="16" t="s">
        <v>143</v>
      </c>
      <c r="AC3" s="150" t="s">
        <v>169</v>
      </c>
      <c r="AD3" s="151" t="s">
        <v>171</v>
      </c>
      <c r="AE3" s="152" t="s">
        <v>164</v>
      </c>
      <c r="AF3" s="158" t="s">
        <v>173</v>
      </c>
      <c r="AG3" s="153" t="s">
        <v>176</v>
      </c>
      <c r="AH3" s="153" t="s">
        <v>176</v>
      </c>
      <c r="AI3" s="154" t="s">
        <v>176</v>
      </c>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08"/>
      <c r="DO3" s="108"/>
      <c r="DP3" s="108"/>
      <c r="DQ3" s="108"/>
      <c r="DR3" s="108"/>
      <c r="DS3" s="108"/>
      <c r="DT3" s="108"/>
      <c r="DU3" s="108"/>
      <c r="DV3" s="108"/>
      <c r="DW3" s="108"/>
      <c r="DX3" s="108"/>
      <c r="DY3" s="108"/>
      <c r="DZ3" s="108"/>
      <c r="EA3" s="108"/>
      <c r="EB3" s="108"/>
      <c r="EC3" s="108"/>
      <c r="ED3" s="108"/>
      <c r="EE3" s="108"/>
      <c r="EF3" s="108"/>
      <c r="EG3" s="108"/>
      <c r="EH3" s="108"/>
      <c r="EI3" s="108"/>
      <c r="EJ3" s="108"/>
      <c r="EK3" s="108"/>
      <c r="EL3" s="108"/>
      <c r="EM3" s="108"/>
      <c r="EN3" s="108"/>
      <c r="EO3" s="108"/>
      <c r="EP3" s="108"/>
      <c r="EQ3" s="108"/>
      <c r="ER3" s="108"/>
      <c r="ES3" s="108"/>
      <c r="ET3" s="108"/>
      <c r="EU3" s="108"/>
      <c r="EV3" s="108"/>
      <c r="EW3" s="108"/>
      <c r="EX3" s="108"/>
    </row>
    <row r="4" spans="1:154" ht="26.25" customHeight="1" x14ac:dyDescent="0.2">
      <c r="B4" s="283" t="s">
        <v>167</v>
      </c>
      <c r="C4" s="284"/>
      <c r="D4" s="284"/>
      <c r="E4" s="284"/>
      <c r="F4" s="284"/>
      <c r="G4" s="284"/>
      <c r="H4" s="284"/>
      <c r="I4" s="285"/>
      <c r="L4" s="283" t="s">
        <v>168</v>
      </c>
      <c r="M4" s="284"/>
      <c r="N4" s="284"/>
      <c r="O4" s="284"/>
      <c r="P4" s="284"/>
      <c r="Q4" s="284"/>
      <c r="R4" s="284"/>
      <c r="S4" s="284"/>
      <c r="T4" s="285"/>
      <c r="AB4" s="16" t="s">
        <v>144</v>
      </c>
      <c r="AC4" s="150" t="s">
        <v>169</v>
      </c>
      <c r="AD4" s="151" t="s">
        <v>171</v>
      </c>
      <c r="AE4" s="152" t="s">
        <v>164</v>
      </c>
      <c r="AF4" s="153" t="s">
        <v>176</v>
      </c>
      <c r="AG4" s="153" t="s">
        <v>176</v>
      </c>
      <c r="AH4" s="153" t="s">
        <v>176</v>
      </c>
      <c r="AI4" s="154" t="s">
        <v>176</v>
      </c>
    </row>
    <row r="5" spans="1:154" ht="18" customHeight="1" x14ac:dyDescent="0.2">
      <c r="B5" s="287" t="s">
        <v>100</v>
      </c>
      <c r="C5" s="287"/>
      <c r="D5" s="287"/>
      <c r="E5" s="287"/>
      <c r="F5" s="287"/>
      <c r="G5" s="287"/>
      <c r="H5" s="287"/>
      <c r="I5" s="287"/>
      <c r="L5" s="287" t="s">
        <v>102</v>
      </c>
      <c r="M5" s="287"/>
      <c r="N5" s="287"/>
      <c r="O5" s="287"/>
      <c r="P5" s="287"/>
      <c r="Q5" s="287"/>
      <c r="R5" s="287"/>
      <c r="S5" s="287"/>
      <c r="T5" s="287"/>
      <c r="AB5" s="16" t="s">
        <v>145</v>
      </c>
      <c r="AC5" s="150" t="s">
        <v>169</v>
      </c>
      <c r="AD5" s="151" t="s">
        <v>171</v>
      </c>
      <c r="AE5" s="152" t="s">
        <v>164</v>
      </c>
      <c r="AF5" s="158" t="s">
        <v>173</v>
      </c>
      <c r="AG5" s="153" t="s">
        <v>176</v>
      </c>
      <c r="AH5" s="153" t="s">
        <v>176</v>
      </c>
      <c r="AI5" s="154" t="s">
        <v>176</v>
      </c>
    </row>
    <row r="6" spans="1:154" s="112" customFormat="1" ht="27.75" customHeight="1" x14ac:dyDescent="0.2">
      <c r="B6" s="286" t="s">
        <v>106</v>
      </c>
      <c r="C6" s="286"/>
      <c r="D6" s="286"/>
      <c r="E6" s="286"/>
      <c r="F6" s="286"/>
      <c r="G6" s="286"/>
      <c r="H6" s="286"/>
      <c r="I6" s="286"/>
      <c r="L6" s="286" t="s">
        <v>107</v>
      </c>
      <c r="M6" s="286"/>
      <c r="N6" s="286"/>
      <c r="O6" s="286"/>
      <c r="P6" s="286"/>
      <c r="Q6" s="286"/>
      <c r="R6" s="286"/>
      <c r="S6" s="286"/>
      <c r="T6" s="286"/>
      <c r="AB6" s="16" t="s">
        <v>146</v>
      </c>
      <c r="AC6" s="150" t="s">
        <v>169</v>
      </c>
      <c r="AD6" s="151" t="s">
        <v>171</v>
      </c>
      <c r="AE6" s="152" t="s">
        <v>164</v>
      </c>
      <c r="AF6" s="153" t="s">
        <v>176</v>
      </c>
      <c r="AG6" s="153" t="s">
        <v>176</v>
      </c>
      <c r="AH6" s="153" t="s">
        <v>176</v>
      </c>
      <c r="AI6" s="154" t="s">
        <v>176</v>
      </c>
    </row>
    <row r="7" spans="1:154" ht="18" customHeight="1" x14ac:dyDescent="0.2">
      <c r="B7" s="287" t="s">
        <v>101</v>
      </c>
      <c r="C7" s="287"/>
      <c r="D7" s="287"/>
      <c r="E7" s="287"/>
      <c r="F7" s="287"/>
      <c r="G7" s="287"/>
      <c r="H7" s="287"/>
      <c r="I7" s="287"/>
      <c r="L7" s="287" t="s">
        <v>103</v>
      </c>
      <c r="M7" s="287"/>
      <c r="N7" s="287"/>
      <c r="O7" s="287"/>
      <c r="P7" s="287"/>
      <c r="Q7" s="287"/>
      <c r="R7" s="287"/>
      <c r="S7" s="287"/>
      <c r="T7" s="287"/>
      <c r="AB7" s="16" t="s">
        <v>147</v>
      </c>
      <c r="AC7" s="150" t="s">
        <v>169</v>
      </c>
      <c r="AD7" s="151" t="s">
        <v>171</v>
      </c>
      <c r="AE7" s="152" t="s">
        <v>164</v>
      </c>
      <c r="AF7" s="158" t="s">
        <v>173</v>
      </c>
      <c r="AG7" s="158" t="s">
        <v>174</v>
      </c>
      <c r="AH7" s="159" t="s">
        <v>175</v>
      </c>
      <c r="AI7" s="160" t="s">
        <v>32</v>
      </c>
    </row>
    <row r="8" spans="1:154" ht="8.25" customHeight="1" x14ac:dyDescent="0.2">
      <c r="AB8" s="16" t="s">
        <v>148</v>
      </c>
      <c r="AC8" s="150" t="s">
        <v>169</v>
      </c>
      <c r="AD8" s="151" t="s">
        <v>171</v>
      </c>
      <c r="AE8" s="152" t="s">
        <v>164</v>
      </c>
      <c r="AF8" s="158" t="s">
        <v>173</v>
      </c>
      <c r="AG8" s="158" t="s">
        <v>174</v>
      </c>
      <c r="AH8" s="159" t="s">
        <v>175</v>
      </c>
      <c r="AI8" s="155" t="s">
        <v>32</v>
      </c>
    </row>
    <row r="9" spans="1:154" ht="72" customHeight="1" x14ac:dyDescent="0.2">
      <c r="B9" s="113" t="s">
        <v>104</v>
      </c>
      <c r="C9" s="114" t="str">
        <f>IFERROR(VLOOKUP($B$10,$AB$2:$AI$18,2,FALSE),AC2)</f>
        <v>Red unit charge
p/kWh</v>
      </c>
      <c r="D9" s="114" t="str">
        <f>IFERROR(VLOOKUP($B$10,$AB$2:$AI$18,3,FALSE),AD2)</f>
        <v>Amber unit charge
p/kWh</v>
      </c>
      <c r="E9" s="114" t="str">
        <f>IFERROR(VLOOKUP($B$10,$AB$2:$AI$18,4,FALSE),AE2)</f>
        <v>Green unit charge
p/kWh</v>
      </c>
      <c r="F9" s="114" t="str">
        <f>IFERROR(VLOOKUP($B$10,$AB$2:$AI$18,5,FALSE),AF2)</f>
        <v>Fixed charge 
p/MPAN/day</v>
      </c>
      <c r="G9" s="114" t="str">
        <f>IFERROR(VLOOKUP($B$10,$AB$2:$AI$18,6,FALSE),AG2)</f>
        <v>Capacity charge 
p/kVA/day</v>
      </c>
      <c r="H9" s="114" t="str">
        <f>IFERROR(VLOOKUP($B$10,$AB$2:$AI$18,7,FALSE),AH2)</f>
        <v>Exceeded Capacity charge 
p/kVA/day</v>
      </c>
      <c r="I9" s="114" t="str">
        <f>IFERROR(VLOOKUP($B$10,$AB$2:$AI$18,8,FALSE),AI2)</f>
        <v>Reactive power charge
p/kVArh</v>
      </c>
      <c r="L9" s="113" t="s">
        <v>105</v>
      </c>
      <c r="M9" s="132" t="str">
        <f>'Annex 2 EHV charges'!H9</f>
        <v>Import
Super Red
unit charge
(p/kWh)</v>
      </c>
      <c r="N9" s="132" t="str">
        <f>'Annex 2 EHV charges'!I9</f>
        <v>Import
fixed charge
(p/day)</v>
      </c>
      <c r="O9" s="132" t="str">
        <f>'Annex 2 EHV charges'!J9</f>
        <v>Import
capacity charge
(p/kVA/day)</v>
      </c>
      <c r="P9" s="132" t="str">
        <f>'Annex 2 EHV charges'!K9</f>
        <v>Import
exceeded capacity charge
(p/kVA/day)</v>
      </c>
      <c r="Q9" s="133" t="str">
        <f>'Annex 2 EHV charges'!L9</f>
        <v>Export
Super Red
unit charge
(p/kWh)</v>
      </c>
      <c r="R9" s="133" t="str">
        <f>'Annex 2 EHV charges'!M9</f>
        <v>Export
fixed charge
(p/day)</v>
      </c>
      <c r="S9" s="133" t="str">
        <f>'Annex 2 EHV charges'!N9</f>
        <v>Export
capacity charge
(p/kVA/day)</v>
      </c>
      <c r="T9" s="133" t="str">
        <f>'Annex 2 EHV charges'!O9</f>
        <v>Export
exceeded capacity charge
(p/kVA/day)</v>
      </c>
      <c r="AB9" s="16" t="s">
        <v>149</v>
      </c>
      <c r="AC9" s="150" t="s">
        <v>169</v>
      </c>
      <c r="AD9" s="151" t="s">
        <v>171</v>
      </c>
      <c r="AE9" s="152" t="s">
        <v>164</v>
      </c>
      <c r="AF9" s="158" t="s">
        <v>173</v>
      </c>
      <c r="AG9" s="158" t="s">
        <v>174</v>
      </c>
      <c r="AH9" s="159" t="s">
        <v>175</v>
      </c>
      <c r="AI9" s="155" t="s">
        <v>32</v>
      </c>
    </row>
    <row r="10" spans="1:154" ht="30" customHeight="1" x14ac:dyDescent="0.2">
      <c r="B10" s="101" t="s">
        <v>147</v>
      </c>
      <c r="C10" s="128">
        <f>IFERROR(VLOOKUP($B$10,'Annex 1 LV, HV and UMS charges'!$A:$K,4,FALSE),"")</f>
        <v>9.09</v>
      </c>
      <c r="D10" s="129">
        <f>IFERROR(VLOOKUP($B$10,'Annex 1 LV, HV and UMS charges'!$A:$K,5,FALSE),"")</f>
        <v>0.88100000000000001</v>
      </c>
      <c r="E10" s="129">
        <f>IFERROR(VLOOKUP($B$10,'Annex 1 LV, HV and UMS charges'!$A:$K,6,FALSE),"")</f>
        <v>0.61</v>
      </c>
      <c r="F10" s="103">
        <f>IFERROR(VLOOKUP($B$10,'Annex 1 LV, HV and UMS charges'!$A:$K,7,FALSE),"")</f>
        <v>11.31</v>
      </c>
      <c r="G10" s="103">
        <f>IFERROR(VLOOKUP($B$10,'Annex 1 LV, HV and UMS charges'!$A:$K,8,FALSE),"")</f>
        <v>3.68</v>
      </c>
      <c r="H10" s="103">
        <f>IFERROR(VLOOKUP($B$10,'Annex 1 LV, HV and UMS charges'!$A:$K,9,FALSE),"")</f>
        <v>7.12</v>
      </c>
      <c r="I10" s="103">
        <f>IFERROR(VLOOKUP($B$10,'Annex 1 LV, HV and UMS charges'!$A:$K,10,FALSE),"")</f>
        <v>0.27600000000000002</v>
      </c>
      <c r="L10" s="101"/>
      <c r="M10" s="103" t="str">
        <f>IFERROR(VLOOKUP($L$10,'Annex 2 EHV charges'!$G:$O,2,FALSE),"")</f>
        <v/>
      </c>
      <c r="N10" s="103" t="str">
        <f>IFERROR(VLOOKUP($L$10,'Annex 2 EHV charges'!$G:$O,3,FALSE),"")</f>
        <v/>
      </c>
      <c r="O10" s="103" t="str">
        <f>IFERROR(VLOOKUP($L$10,'Annex 2 EHV charges'!$G:$O,4,FALSE),"")</f>
        <v/>
      </c>
      <c r="P10" s="103" t="str">
        <f>IFERROR(VLOOKUP($L$10,'Annex 2 EHV charges'!$G:$O,5,FALSE),"")</f>
        <v/>
      </c>
      <c r="Q10" s="116" t="str">
        <f>IFERROR(VLOOKUP($L$10,'Annex 2 EHV charges'!$G:$O,6,FALSE),"")</f>
        <v/>
      </c>
      <c r="R10" s="116" t="str">
        <f>IFERROR(VLOOKUP($L$10,'Annex 2 EHV charges'!$G:$O,7,FALSE),"")</f>
        <v/>
      </c>
      <c r="S10" s="116" t="str">
        <f>IFERROR(VLOOKUP($L$10,'Annex 2 EHV charges'!$G:$O,8,FALSE),"")</f>
        <v/>
      </c>
      <c r="T10" s="116" t="str">
        <f>IFERROR(VLOOKUP($L$10,'Annex 2 EHV charges'!$G:$O,9,FALSE),"")</f>
        <v/>
      </c>
      <c r="AB10" s="16" t="s">
        <v>150</v>
      </c>
      <c r="AC10" s="156" t="s">
        <v>170</v>
      </c>
      <c r="AD10" s="157" t="s">
        <v>172</v>
      </c>
      <c r="AE10" s="152" t="s">
        <v>164</v>
      </c>
      <c r="AF10" s="153" t="s">
        <v>176</v>
      </c>
      <c r="AG10" s="153" t="s">
        <v>176</v>
      </c>
      <c r="AH10" s="153" t="s">
        <v>176</v>
      </c>
      <c r="AI10" s="153" t="s">
        <v>176</v>
      </c>
    </row>
    <row r="11" spans="1:154" ht="7.5" customHeight="1" x14ac:dyDescent="0.2">
      <c r="AB11" s="16" t="s">
        <v>151</v>
      </c>
      <c r="AC11" s="150" t="s">
        <v>169</v>
      </c>
      <c r="AD11" s="151" t="s">
        <v>171</v>
      </c>
      <c r="AE11" s="152" t="s">
        <v>164</v>
      </c>
      <c r="AF11" s="158" t="s">
        <v>173</v>
      </c>
      <c r="AG11" s="153" t="s">
        <v>176</v>
      </c>
      <c r="AH11" s="153" t="s">
        <v>176</v>
      </c>
      <c r="AI11" s="153" t="s">
        <v>176</v>
      </c>
    </row>
    <row r="12" spans="1:154" ht="88.5" customHeight="1" x14ac:dyDescent="0.2">
      <c r="B12" s="117" t="s">
        <v>70</v>
      </c>
      <c r="C12" s="114" t="str">
        <f>C9</f>
        <v>Red unit charge
p/kWh</v>
      </c>
      <c r="D12" s="114" t="str">
        <f>D9</f>
        <v>Amber unit charge
p/kWh</v>
      </c>
      <c r="E12" s="114" t="str">
        <f>E9</f>
        <v>Green unit charge
p/kWh</v>
      </c>
      <c r="F12" s="114" t="s">
        <v>71</v>
      </c>
      <c r="G12" s="114" t="s">
        <v>68</v>
      </c>
      <c r="H12" s="114" t="s">
        <v>132</v>
      </c>
      <c r="I12" s="114" t="s">
        <v>69</v>
      </c>
      <c r="L12" s="117" t="s">
        <v>70</v>
      </c>
      <c r="M12" s="114" t="s">
        <v>90</v>
      </c>
      <c r="N12" s="114" t="s">
        <v>71</v>
      </c>
      <c r="O12" s="114" t="s">
        <v>86</v>
      </c>
      <c r="P12" s="114" t="s">
        <v>132</v>
      </c>
      <c r="Q12" s="115" t="s">
        <v>88</v>
      </c>
      <c r="R12" s="115" t="s">
        <v>71</v>
      </c>
      <c r="S12" s="115" t="s">
        <v>87</v>
      </c>
      <c r="T12" s="115" t="s">
        <v>132</v>
      </c>
      <c r="AB12" s="16" t="s">
        <v>152</v>
      </c>
      <c r="AC12" s="150" t="s">
        <v>169</v>
      </c>
      <c r="AD12" s="151" t="s">
        <v>171</v>
      </c>
      <c r="AE12" s="152" t="s">
        <v>164</v>
      </c>
      <c r="AF12" s="158" t="s">
        <v>173</v>
      </c>
      <c r="AG12" s="153" t="s">
        <v>176</v>
      </c>
      <c r="AH12" s="153" t="s">
        <v>176</v>
      </c>
      <c r="AI12" s="153" t="s">
        <v>176</v>
      </c>
    </row>
    <row r="13" spans="1:154" ht="30" customHeight="1" x14ac:dyDescent="0.2">
      <c r="B13" s="118" t="s">
        <v>72</v>
      </c>
      <c r="C13" s="123"/>
      <c r="D13" s="123"/>
      <c r="E13" s="123"/>
      <c r="F13" s="123"/>
      <c r="G13" s="123"/>
      <c r="H13" s="123"/>
      <c r="I13" s="123"/>
      <c r="L13" s="118" t="s">
        <v>72</v>
      </c>
      <c r="M13" s="104"/>
      <c r="N13" s="104"/>
      <c r="O13" s="104"/>
      <c r="P13" s="104"/>
      <c r="Q13" s="105"/>
      <c r="R13" s="105">
        <f>N13</f>
        <v>0</v>
      </c>
      <c r="S13" s="105"/>
      <c r="T13" s="105"/>
      <c r="AB13" s="16" t="s">
        <v>153</v>
      </c>
      <c r="AC13" s="150" t="s">
        <v>169</v>
      </c>
      <c r="AD13" s="151" t="s">
        <v>171</v>
      </c>
      <c r="AE13" s="152" t="s">
        <v>164</v>
      </c>
      <c r="AF13" s="158" t="s">
        <v>173</v>
      </c>
      <c r="AG13" s="153" t="s">
        <v>176</v>
      </c>
      <c r="AH13" s="153" t="s">
        <v>176</v>
      </c>
      <c r="AI13" s="155" t="s">
        <v>32</v>
      </c>
    </row>
    <row r="14" spans="1:154" ht="30" customHeight="1" x14ac:dyDescent="0.2">
      <c r="B14" s="119" t="s">
        <v>74</v>
      </c>
      <c r="C14" s="102">
        <f t="shared" ref="C14:I14" si="0">C13</f>
        <v>0</v>
      </c>
      <c r="D14" s="102">
        <f t="shared" si="0"/>
        <v>0</v>
      </c>
      <c r="E14" s="102">
        <f t="shared" si="0"/>
        <v>0</v>
      </c>
      <c r="F14" s="102">
        <f t="shared" si="0"/>
        <v>0</v>
      </c>
      <c r="G14" s="102">
        <f t="shared" si="0"/>
        <v>0</v>
      </c>
      <c r="H14" s="102">
        <f t="shared" si="0"/>
        <v>0</v>
      </c>
      <c r="I14" s="102">
        <f t="shared" si="0"/>
        <v>0</v>
      </c>
      <c r="L14" s="119" t="s">
        <v>74</v>
      </c>
      <c r="M14" s="102">
        <f>M13</f>
        <v>0</v>
      </c>
      <c r="N14" s="102">
        <f t="shared" ref="N14:T14" si="1">N13</f>
        <v>0</v>
      </c>
      <c r="O14" s="102">
        <f t="shared" si="1"/>
        <v>0</v>
      </c>
      <c r="P14" s="102">
        <f t="shared" si="1"/>
        <v>0</v>
      </c>
      <c r="Q14" s="106">
        <f t="shared" si="1"/>
        <v>0</v>
      </c>
      <c r="R14" s="106">
        <f t="shared" si="1"/>
        <v>0</v>
      </c>
      <c r="S14" s="106">
        <f t="shared" si="1"/>
        <v>0</v>
      </c>
      <c r="T14" s="106">
        <f t="shared" si="1"/>
        <v>0</v>
      </c>
      <c r="AB14" s="16" t="s">
        <v>154</v>
      </c>
      <c r="AC14" s="150" t="s">
        <v>169</v>
      </c>
      <c r="AD14" s="151" t="s">
        <v>171</v>
      </c>
      <c r="AE14" s="152" t="s">
        <v>164</v>
      </c>
      <c r="AF14" s="158" t="s">
        <v>173</v>
      </c>
      <c r="AG14" s="153" t="s">
        <v>176</v>
      </c>
      <c r="AH14" s="153" t="s">
        <v>176</v>
      </c>
      <c r="AI14" s="153" t="s">
        <v>176</v>
      </c>
    </row>
    <row r="15" spans="1:154" ht="7.5" customHeight="1" x14ac:dyDescent="0.2">
      <c r="AB15" s="16" t="s">
        <v>155</v>
      </c>
      <c r="AC15" s="150" t="s">
        <v>169</v>
      </c>
      <c r="AD15" s="151" t="s">
        <v>171</v>
      </c>
      <c r="AE15" s="152" t="s">
        <v>164</v>
      </c>
      <c r="AF15" s="158" t="s">
        <v>173</v>
      </c>
      <c r="AG15" s="153" t="s">
        <v>176</v>
      </c>
      <c r="AH15" s="153" t="s">
        <v>176</v>
      </c>
      <c r="AI15" s="155" t="s">
        <v>32</v>
      </c>
    </row>
    <row r="16" spans="1:154" ht="63.75" customHeight="1" x14ac:dyDescent="0.2">
      <c r="B16" s="117" t="s">
        <v>73</v>
      </c>
      <c r="C16" s="114" t="s">
        <v>83</v>
      </c>
      <c r="D16" s="114" t="s">
        <v>84</v>
      </c>
      <c r="E16" s="114" t="s">
        <v>85</v>
      </c>
      <c r="F16" s="114" t="s">
        <v>79</v>
      </c>
      <c r="G16" s="114" t="s">
        <v>78</v>
      </c>
      <c r="H16" s="114" t="s">
        <v>133</v>
      </c>
      <c r="I16" s="114" t="s">
        <v>77</v>
      </c>
      <c r="L16" s="117" t="s">
        <v>73</v>
      </c>
      <c r="M16" s="114" t="s">
        <v>91</v>
      </c>
      <c r="N16" s="114" t="s">
        <v>89</v>
      </c>
      <c r="O16" s="114" t="s">
        <v>94</v>
      </c>
      <c r="P16" s="114" t="s">
        <v>134</v>
      </c>
      <c r="Q16" s="115" t="s">
        <v>92</v>
      </c>
      <c r="R16" s="115" t="s">
        <v>93</v>
      </c>
      <c r="S16" s="115" t="s">
        <v>95</v>
      </c>
      <c r="T16" s="115" t="s">
        <v>135</v>
      </c>
      <c r="AB16" s="16" t="s">
        <v>156</v>
      </c>
      <c r="AC16" s="150" t="s">
        <v>169</v>
      </c>
      <c r="AD16" s="151" t="s">
        <v>171</v>
      </c>
      <c r="AE16" s="152" t="s">
        <v>164</v>
      </c>
      <c r="AF16" s="158" t="s">
        <v>173</v>
      </c>
      <c r="AG16" s="153" t="s">
        <v>176</v>
      </c>
      <c r="AH16" s="153" t="s">
        <v>176</v>
      </c>
      <c r="AI16" s="153" t="s">
        <v>176</v>
      </c>
    </row>
    <row r="17" spans="2:35" ht="30" customHeight="1" x14ac:dyDescent="0.2">
      <c r="B17" s="118" t="s">
        <v>75</v>
      </c>
      <c r="C17" s="124">
        <f>IFERROR(C10*C13/100,"")</f>
        <v>0</v>
      </c>
      <c r="D17" s="124">
        <f t="shared" ref="D17:I17" si="2">IFERROR(D10*D13/100,"")</f>
        <v>0</v>
      </c>
      <c r="E17" s="124">
        <f t="shared" si="2"/>
        <v>0</v>
      </c>
      <c r="F17" s="124">
        <f t="shared" si="2"/>
        <v>0</v>
      </c>
      <c r="G17" s="124">
        <f>IFERROR(G10*G13*F13/100,"")</f>
        <v>0</v>
      </c>
      <c r="H17" s="124">
        <f>IFERROR(H10*H13*F13/100,"")</f>
        <v>0</v>
      </c>
      <c r="I17" s="124">
        <f t="shared" si="2"/>
        <v>0</v>
      </c>
      <c r="L17" s="120" t="s">
        <v>75</v>
      </c>
      <c r="M17" s="124" t="str">
        <f>IFERROR(M10*M13/100,"")</f>
        <v/>
      </c>
      <c r="N17" s="124" t="str">
        <f>IFERROR(N10*N13/100,"")</f>
        <v/>
      </c>
      <c r="O17" s="124" t="str">
        <f>IFERROR(O10*O13*N13/100,"")</f>
        <v/>
      </c>
      <c r="P17" s="124" t="str">
        <f>IFERROR(P10*P13*N13/100,"")</f>
        <v/>
      </c>
      <c r="Q17" s="125" t="str">
        <f>IFERROR(Q10*Q13/100,"")</f>
        <v/>
      </c>
      <c r="R17" s="125" t="str">
        <f>IFERROR(R10*R13/100,"")</f>
        <v/>
      </c>
      <c r="S17" s="125" t="str">
        <f>IFERROR(S10*S13*R13/100,"")</f>
        <v/>
      </c>
      <c r="T17" s="125" t="str">
        <f>IFERROR(T10*T13*R13/100,"")</f>
        <v/>
      </c>
      <c r="AB17" s="16" t="s">
        <v>157</v>
      </c>
      <c r="AC17" s="150" t="s">
        <v>169</v>
      </c>
      <c r="AD17" s="151" t="s">
        <v>171</v>
      </c>
      <c r="AE17" s="152" t="s">
        <v>164</v>
      </c>
      <c r="AF17" s="158" t="s">
        <v>173</v>
      </c>
      <c r="AG17" s="153" t="s">
        <v>176</v>
      </c>
      <c r="AH17" s="153" t="s">
        <v>176</v>
      </c>
      <c r="AI17" s="155" t="s">
        <v>32</v>
      </c>
    </row>
    <row r="18" spans="2:35" ht="30" customHeight="1" x14ac:dyDescent="0.2">
      <c r="B18" s="119" t="s">
        <v>76</v>
      </c>
      <c r="C18" s="126">
        <f>IFERROR(C10*C14/100,"")</f>
        <v>0</v>
      </c>
      <c r="D18" s="126">
        <f t="shared" ref="D18:I18" si="3">IFERROR(D10*D14/100,"")</f>
        <v>0</v>
      </c>
      <c r="E18" s="126">
        <f t="shared" si="3"/>
        <v>0</v>
      </c>
      <c r="F18" s="126">
        <f t="shared" si="3"/>
        <v>0</v>
      </c>
      <c r="G18" s="126">
        <f>IFERROR(G10*G14*F14/100,"")</f>
        <v>0</v>
      </c>
      <c r="H18" s="126">
        <f>IFERROR(H10*H14*F14/100,"")</f>
        <v>0</v>
      </c>
      <c r="I18" s="126">
        <f t="shared" si="3"/>
        <v>0</v>
      </c>
      <c r="L18" s="121" t="s">
        <v>76</v>
      </c>
      <c r="M18" s="126" t="str">
        <f>IFERROR(M10*M14/100,"")</f>
        <v/>
      </c>
      <c r="N18" s="126" t="str">
        <f>IFERROR(N10*N14/100,"")</f>
        <v/>
      </c>
      <c r="O18" s="126" t="str">
        <f>IFERROR(O10*O14*N14/100,"")</f>
        <v/>
      </c>
      <c r="P18" s="126" t="str">
        <f>IFERROR(P10*P14*N14/100,"")</f>
        <v/>
      </c>
      <c r="Q18" s="127" t="str">
        <f>IFERROR(Q10*Q14/100,"")</f>
        <v/>
      </c>
      <c r="R18" s="127" t="str">
        <f>IFERROR(R10*R14/100,"")</f>
        <v/>
      </c>
      <c r="S18" s="127" t="str">
        <f>IFERROR(S10*S14*R14/100,"")</f>
        <v/>
      </c>
      <c r="T18" s="127" t="str">
        <f>IFERROR(T10*T14*R14/100,"")</f>
        <v/>
      </c>
      <c r="AB18" s="16" t="s">
        <v>158</v>
      </c>
      <c r="AC18" s="150" t="s">
        <v>169</v>
      </c>
      <c r="AD18" s="151" t="s">
        <v>171</v>
      </c>
      <c r="AE18" s="152" t="s">
        <v>164</v>
      </c>
      <c r="AF18" s="158" t="s">
        <v>173</v>
      </c>
      <c r="AG18" s="153" t="s">
        <v>176</v>
      </c>
      <c r="AH18" s="153" t="s">
        <v>176</v>
      </c>
      <c r="AI18" s="153" t="s">
        <v>176</v>
      </c>
    </row>
    <row r="19" spans="2:35" ht="7.5" customHeight="1" x14ac:dyDescent="0.2"/>
    <row r="20" spans="2:35" ht="39.75" customHeight="1" x14ac:dyDescent="0.2">
      <c r="C20" s="122" t="s">
        <v>80</v>
      </c>
      <c r="M20" s="114" t="s">
        <v>96</v>
      </c>
      <c r="N20" s="115" t="s">
        <v>97</v>
      </c>
    </row>
    <row r="21" spans="2:35" ht="30" customHeight="1" x14ac:dyDescent="0.2">
      <c r="B21" s="118" t="s">
        <v>75</v>
      </c>
      <c r="C21" s="124">
        <f>SUM(C17:I17)</f>
        <v>0</v>
      </c>
      <c r="L21" s="118" t="s">
        <v>75</v>
      </c>
      <c r="M21" s="124">
        <f>SUM(M17:P17)</f>
        <v>0</v>
      </c>
      <c r="N21" s="125">
        <f>SUM(Q17:T17)</f>
        <v>0</v>
      </c>
    </row>
    <row r="22" spans="2:35" ht="30" customHeight="1" x14ac:dyDescent="0.2">
      <c r="B22" s="119" t="s">
        <v>76</v>
      </c>
      <c r="C22" s="126">
        <f>SUM(C18:I18)</f>
        <v>0</v>
      </c>
      <c r="L22" s="119" t="s">
        <v>76</v>
      </c>
      <c r="M22" s="126">
        <f>SUM(M18:P18)</f>
        <v>0</v>
      </c>
      <c r="N22" s="127">
        <f>SUM(Q18:T18)</f>
        <v>0</v>
      </c>
    </row>
    <row r="24" spans="2:35" ht="30.75" customHeight="1" x14ac:dyDescent="0.2">
      <c r="B24" s="280" t="s">
        <v>98</v>
      </c>
      <c r="C24" s="281"/>
      <c r="D24" s="282"/>
      <c r="L24" s="280" t="s">
        <v>99</v>
      </c>
      <c r="M24" s="281"/>
      <c r="N24" s="282"/>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C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C00-000000000000}">
          <x14:formula1>
            <xm:f>'Annex 1 LV, HV and UMS charges'!$A$12:$A$27</xm:f>
          </x14:formula1>
          <xm:sqref>B10</xm:sqref>
        </x14:dataValidation>
        <x14:dataValidation type="list" errorStyle="information" allowBlank="1" showInputMessage="1" showErrorMessage="1" promptTitle="Choose site" prompt="Select the EHV site that you would like to calculate charges." xr:uid="{00000000-0002-0000-0C00-000001000000}">
          <x14:formula1>
            <xm:f>'Annex 2 EHV charges'!$G$10:$G$10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28"/>
  <sheetViews>
    <sheetView topLeftCell="A7" zoomScale="70" zoomScaleNormal="70" zoomScaleSheetLayoutView="100" workbookViewId="0">
      <selection activeCell="B17" sqref="B17"/>
    </sheetView>
  </sheetViews>
  <sheetFormatPr defaultRowHeight="27.75" customHeight="1" x14ac:dyDescent="0.2"/>
  <cols>
    <col min="1" max="1" width="49" style="2" bestFit="1" customWidth="1"/>
    <col min="2" max="2" width="39.140625" style="3" bestFit="1" customWidth="1"/>
    <col min="3" max="3" width="6.8554687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2" width="1.42578125" style="4" customWidth="1"/>
    <col min="13" max="13" width="15.5703125" style="4" customWidth="1"/>
    <col min="14" max="19" width="15.5703125" style="2" customWidth="1"/>
    <col min="20" max="16384" width="9.140625" style="2"/>
  </cols>
  <sheetData>
    <row r="1" spans="1:15" ht="27.75" customHeight="1" x14ac:dyDescent="0.2">
      <c r="A1" s="94" t="s">
        <v>18</v>
      </c>
      <c r="B1" s="214" t="s">
        <v>136</v>
      </c>
      <c r="C1" s="215"/>
      <c r="D1" s="215"/>
      <c r="E1" s="213"/>
      <c r="F1" s="213"/>
      <c r="G1" s="213"/>
      <c r="H1" s="213"/>
      <c r="I1" s="213"/>
      <c r="J1" s="213"/>
      <c r="K1" s="213"/>
      <c r="L1" s="52"/>
      <c r="M1" s="52"/>
      <c r="N1" s="52"/>
      <c r="O1" s="52"/>
    </row>
    <row r="2" spans="1:15" ht="27" customHeight="1" x14ac:dyDescent="0.2">
      <c r="A2" s="216" t="str">
        <f>Overview!B4&amp; " - Effective from "&amp;Overview!D4&amp;" - "&amp;Overview!E4&amp;" LV and HV charges"</f>
        <v>Vattenfall Networks Limited - GSP J - Effective from 1 April 2021 - Submitted LV and HV charges</v>
      </c>
      <c r="B2" s="216"/>
      <c r="C2" s="216"/>
      <c r="D2" s="216"/>
      <c r="E2" s="216"/>
      <c r="F2" s="216"/>
      <c r="G2" s="216"/>
      <c r="H2" s="216"/>
      <c r="I2" s="216"/>
      <c r="J2" s="216"/>
      <c r="K2" s="216"/>
    </row>
    <row r="3" spans="1:15" s="83" customFormat="1" ht="15" customHeight="1" x14ac:dyDescent="0.2">
      <c r="A3" s="81"/>
      <c r="B3" s="81"/>
      <c r="C3" s="81"/>
      <c r="D3" s="81"/>
      <c r="E3" s="81"/>
      <c r="F3" s="81"/>
      <c r="G3" s="81"/>
      <c r="H3" s="81"/>
      <c r="I3" s="81"/>
      <c r="J3" s="81"/>
      <c r="K3" s="81"/>
      <c r="L3" s="82"/>
      <c r="M3" s="82"/>
    </row>
    <row r="4" spans="1:15" ht="27" customHeight="1" x14ac:dyDescent="0.2">
      <c r="A4" s="216" t="s">
        <v>160</v>
      </c>
      <c r="B4" s="216"/>
      <c r="C4" s="216"/>
      <c r="D4" s="216"/>
      <c r="E4" s="216"/>
      <c r="F4" s="81"/>
      <c r="G4" s="216" t="s">
        <v>161</v>
      </c>
      <c r="H4" s="216"/>
      <c r="I4" s="216"/>
      <c r="J4" s="216"/>
      <c r="K4" s="216"/>
    </row>
    <row r="5" spans="1:15" ht="28.5" customHeight="1" x14ac:dyDescent="0.2">
      <c r="A5" s="72" t="s">
        <v>12</v>
      </c>
      <c r="B5" s="77" t="s">
        <v>57</v>
      </c>
      <c r="C5" s="217" t="s">
        <v>58</v>
      </c>
      <c r="D5" s="218"/>
      <c r="E5" s="74" t="s">
        <v>59</v>
      </c>
      <c r="F5" s="81"/>
      <c r="G5" s="220"/>
      <c r="H5" s="221"/>
      <c r="I5" s="78" t="s">
        <v>63</v>
      </c>
      <c r="J5" s="79" t="s">
        <v>64</v>
      </c>
      <c r="K5" s="74" t="s">
        <v>59</v>
      </c>
      <c r="L5" s="81"/>
      <c r="N5" s="4"/>
    </row>
    <row r="6" spans="1:15" ht="65.25" customHeight="1" x14ac:dyDescent="0.2">
      <c r="A6" s="75" t="s">
        <v>60</v>
      </c>
      <c r="B6" s="21" t="s">
        <v>525</v>
      </c>
      <c r="C6" s="219" t="s">
        <v>526</v>
      </c>
      <c r="D6" s="219"/>
      <c r="E6" s="194" t="s">
        <v>527</v>
      </c>
      <c r="F6" s="81"/>
      <c r="G6" s="222" t="s">
        <v>61</v>
      </c>
      <c r="H6" s="222"/>
      <c r="I6" s="21" t="s">
        <v>525</v>
      </c>
      <c r="J6" s="80" t="s">
        <v>526</v>
      </c>
      <c r="K6" s="194" t="s">
        <v>527</v>
      </c>
      <c r="L6" s="81"/>
      <c r="N6" s="4"/>
    </row>
    <row r="7" spans="1:15" ht="65.25" customHeight="1" x14ac:dyDescent="0.2">
      <c r="A7" s="75" t="s">
        <v>14</v>
      </c>
      <c r="B7" s="190"/>
      <c r="C7" s="223"/>
      <c r="D7" s="223"/>
      <c r="E7" s="80" t="s">
        <v>528</v>
      </c>
      <c r="F7" s="81"/>
      <c r="G7" s="222" t="s">
        <v>530</v>
      </c>
      <c r="H7" s="222"/>
      <c r="I7" s="190"/>
      <c r="J7" s="80" t="s">
        <v>531</v>
      </c>
      <c r="K7" s="194" t="s">
        <v>527</v>
      </c>
      <c r="L7" s="81"/>
      <c r="N7" s="4"/>
    </row>
    <row r="8" spans="1:15" ht="65.25" customHeight="1" x14ac:dyDescent="0.2">
      <c r="A8" s="76" t="s">
        <v>13</v>
      </c>
      <c r="B8" s="208" t="s">
        <v>529</v>
      </c>
      <c r="C8" s="224"/>
      <c r="D8" s="224"/>
      <c r="E8" s="209"/>
      <c r="F8" s="81"/>
      <c r="G8" s="208" t="s">
        <v>14</v>
      </c>
      <c r="H8" s="209"/>
      <c r="I8" s="190"/>
      <c r="J8" s="190"/>
      <c r="K8" s="80" t="s">
        <v>528</v>
      </c>
      <c r="L8" s="81"/>
      <c r="N8" s="4"/>
    </row>
    <row r="9" spans="1:15" s="73" customFormat="1" ht="65.25" customHeight="1" x14ac:dyDescent="0.2">
      <c r="A9" s="83"/>
      <c r="F9" s="81"/>
      <c r="G9" s="225" t="s">
        <v>13</v>
      </c>
      <c r="H9" s="225"/>
      <c r="I9" s="210" t="s">
        <v>529</v>
      </c>
      <c r="J9" s="211"/>
      <c r="K9" s="212"/>
      <c r="L9" s="81"/>
      <c r="M9" s="50"/>
      <c r="N9" s="50"/>
    </row>
    <row r="10" spans="1:15" s="83" customFormat="1" ht="12.75" customHeight="1" x14ac:dyDescent="0.2">
      <c r="A10" s="81"/>
      <c r="B10" s="81"/>
      <c r="C10" s="81"/>
      <c r="D10" s="81"/>
      <c r="E10" s="81"/>
      <c r="F10" s="81"/>
      <c r="G10" s="81"/>
      <c r="H10" s="81"/>
      <c r="I10" s="81"/>
      <c r="J10" s="81"/>
      <c r="K10" s="81"/>
      <c r="L10" s="82"/>
      <c r="M10" s="82"/>
    </row>
    <row r="11" spans="1:15" ht="78.75" customHeight="1" x14ac:dyDescent="0.2">
      <c r="A11" s="26" t="s">
        <v>127</v>
      </c>
      <c r="B11" s="146" t="s">
        <v>22</v>
      </c>
      <c r="C11" s="149" t="s">
        <v>23</v>
      </c>
      <c r="D11" s="55" t="s">
        <v>163</v>
      </c>
      <c r="E11" s="55" t="s">
        <v>165</v>
      </c>
      <c r="F11" s="55" t="s">
        <v>164</v>
      </c>
      <c r="G11" s="146" t="s">
        <v>24</v>
      </c>
      <c r="H11" s="146" t="s">
        <v>25</v>
      </c>
      <c r="I11" s="26" t="s">
        <v>129</v>
      </c>
      <c r="J11" s="146" t="s">
        <v>32</v>
      </c>
      <c r="K11" s="146" t="s">
        <v>0</v>
      </c>
    </row>
    <row r="12" spans="1:15" ht="32.25" customHeight="1" x14ac:dyDescent="0.2">
      <c r="A12" s="16" t="s">
        <v>143</v>
      </c>
      <c r="B12" s="40" t="s">
        <v>555</v>
      </c>
      <c r="C12" s="191" t="s">
        <v>518</v>
      </c>
      <c r="D12" s="141">
        <v>16.864999999999998</v>
      </c>
      <c r="E12" s="142">
        <v>1.208</v>
      </c>
      <c r="F12" s="143">
        <v>0.66500000000000004</v>
      </c>
      <c r="G12" s="45">
        <v>3.99</v>
      </c>
      <c r="H12" s="46"/>
      <c r="I12" s="46"/>
      <c r="J12" s="42"/>
      <c r="K12" s="43"/>
    </row>
    <row r="13" spans="1:15" ht="32.25" customHeight="1" x14ac:dyDescent="0.2">
      <c r="A13" s="16" t="s">
        <v>144</v>
      </c>
      <c r="B13" s="40" t="s">
        <v>556</v>
      </c>
      <c r="C13" s="191" t="s">
        <v>420</v>
      </c>
      <c r="D13" s="141">
        <v>16.864999999999998</v>
      </c>
      <c r="E13" s="142">
        <v>1.208</v>
      </c>
      <c r="F13" s="143">
        <v>0.66500000000000004</v>
      </c>
      <c r="G13" s="46"/>
      <c r="H13" s="46"/>
      <c r="I13" s="46"/>
      <c r="J13" s="42"/>
      <c r="K13" s="43"/>
    </row>
    <row r="14" spans="1:15" ht="32.25" customHeight="1" x14ac:dyDescent="0.2">
      <c r="A14" s="16" t="s">
        <v>145</v>
      </c>
      <c r="B14" s="44" t="s">
        <v>589</v>
      </c>
      <c r="C14" s="191" t="s">
        <v>519</v>
      </c>
      <c r="D14" s="141">
        <v>13.204000000000001</v>
      </c>
      <c r="E14" s="142">
        <v>1.0620000000000001</v>
      </c>
      <c r="F14" s="143">
        <v>0.64100000000000001</v>
      </c>
      <c r="G14" s="45">
        <v>4.1399999999999997</v>
      </c>
      <c r="H14" s="46"/>
      <c r="I14" s="46"/>
      <c r="J14" s="42"/>
      <c r="K14" s="43"/>
    </row>
    <row r="15" spans="1:15" ht="32.25" customHeight="1" x14ac:dyDescent="0.2">
      <c r="A15" s="16" t="s">
        <v>146</v>
      </c>
      <c r="B15" s="40" t="s">
        <v>557</v>
      </c>
      <c r="C15" s="191" t="s">
        <v>421</v>
      </c>
      <c r="D15" s="141">
        <v>13.204000000000001</v>
      </c>
      <c r="E15" s="142">
        <v>1.0620000000000001</v>
      </c>
      <c r="F15" s="143">
        <v>0.64100000000000001</v>
      </c>
      <c r="G15" s="46"/>
      <c r="H15" s="46"/>
      <c r="I15" s="46"/>
      <c r="J15" s="42"/>
      <c r="K15" s="43"/>
    </row>
    <row r="16" spans="1:15" ht="36" customHeight="1" x14ac:dyDescent="0.2">
      <c r="A16" s="16" t="s">
        <v>147</v>
      </c>
      <c r="B16" s="43" t="s">
        <v>590</v>
      </c>
      <c r="C16" s="191">
        <v>0</v>
      </c>
      <c r="D16" s="141">
        <v>9.09</v>
      </c>
      <c r="E16" s="142">
        <v>0.88100000000000001</v>
      </c>
      <c r="F16" s="143">
        <v>0.61</v>
      </c>
      <c r="G16" s="45">
        <v>11.31</v>
      </c>
      <c r="H16" s="45">
        <v>3.68</v>
      </c>
      <c r="I16" s="140">
        <v>7.12</v>
      </c>
      <c r="J16" s="41">
        <v>0.27600000000000002</v>
      </c>
      <c r="K16" s="43"/>
    </row>
    <row r="17" spans="1:11" ht="32.25" customHeight="1" x14ac:dyDescent="0.2">
      <c r="A17" s="16" t="s">
        <v>148</v>
      </c>
      <c r="B17" s="43" t="s">
        <v>591</v>
      </c>
      <c r="C17" s="191">
        <v>0</v>
      </c>
      <c r="D17" s="141">
        <v>5.8479999999999999</v>
      </c>
      <c r="E17" s="142">
        <v>0.73499999999999999</v>
      </c>
      <c r="F17" s="143">
        <v>0.58499999999999996</v>
      </c>
      <c r="G17" s="45">
        <v>8.39</v>
      </c>
      <c r="H17" s="45">
        <v>5.7</v>
      </c>
      <c r="I17" s="140">
        <v>7.43</v>
      </c>
      <c r="J17" s="41">
        <v>0.161</v>
      </c>
      <c r="K17" s="43"/>
    </row>
    <row r="18" spans="1:11" ht="32.25" customHeight="1" x14ac:dyDescent="0.2">
      <c r="A18" s="16" t="s">
        <v>149</v>
      </c>
      <c r="B18" s="43" t="s">
        <v>592</v>
      </c>
      <c r="C18" s="191">
        <v>0</v>
      </c>
      <c r="D18" s="141">
        <v>5.4710000000000001</v>
      </c>
      <c r="E18" s="142">
        <v>0.71299999999999997</v>
      </c>
      <c r="F18" s="143">
        <v>0.57999999999999996</v>
      </c>
      <c r="G18" s="45">
        <v>111.11</v>
      </c>
      <c r="H18" s="45">
        <v>4.2699999999999996</v>
      </c>
      <c r="I18" s="140">
        <v>6.63</v>
      </c>
      <c r="J18" s="41">
        <v>0.151</v>
      </c>
      <c r="K18" s="43"/>
    </row>
    <row r="19" spans="1:11" ht="45" x14ac:dyDescent="0.2">
      <c r="A19" s="16" t="s">
        <v>150</v>
      </c>
      <c r="B19" s="43" t="s">
        <v>558</v>
      </c>
      <c r="C19" s="191" t="s">
        <v>520</v>
      </c>
      <c r="D19" s="144">
        <v>40.302</v>
      </c>
      <c r="E19" s="145">
        <v>1.7889999999999999</v>
      </c>
      <c r="F19" s="143">
        <v>1.3169999999999999</v>
      </c>
      <c r="G19" s="46"/>
      <c r="H19" s="46"/>
      <c r="I19" s="46"/>
      <c r="J19" s="42"/>
      <c r="K19" s="43"/>
    </row>
    <row r="20" spans="1:11" ht="32.25" customHeight="1" x14ac:dyDescent="0.2">
      <c r="A20" s="16" t="s">
        <v>151</v>
      </c>
      <c r="B20" s="44" t="s">
        <v>559</v>
      </c>
      <c r="C20" s="191" t="s">
        <v>521</v>
      </c>
      <c r="D20" s="141">
        <v>-9.2620000000000005</v>
      </c>
      <c r="E20" s="142">
        <v>-0.36799999999999999</v>
      </c>
      <c r="F20" s="143">
        <v>-0.06</v>
      </c>
      <c r="G20" s="45">
        <v>0</v>
      </c>
      <c r="H20" s="46"/>
      <c r="I20" s="46"/>
      <c r="J20" s="42"/>
      <c r="K20" s="43"/>
    </row>
    <row r="21" spans="1:11" ht="32.25" customHeight="1" x14ac:dyDescent="0.2">
      <c r="A21" s="16" t="s">
        <v>152</v>
      </c>
      <c r="B21" s="193"/>
      <c r="C21" s="191">
        <v>0</v>
      </c>
      <c r="D21" s="141">
        <v>-8.2729999999999997</v>
      </c>
      <c r="E21" s="142">
        <v>-0.318</v>
      </c>
      <c r="F21" s="143">
        <v>-5.0999999999999997E-2</v>
      </c>
      <c r="G21" s="45">
        <v>0</v>
      </c>
      <c r="H21" s="46"/>
      <c r="I21" s="46"/>
      <c r="J21" s="42"/>
      <c r="K21" s="43"/>
    </row>
    <row r="22" spans="1:11" ht="32.25" customHeight="1" x14ac:dyDescent="0.2">
      <c r="A22" s="16" t="s">
        <v>153</v>
      </c>
      <c r="B22" s="43" t="s">
        <v>560</v>
      </c>
      <c r="C22" s="191">
        <v>0</v>
      </c>
      <c r="D22" s="141">
        <v>-9.2620000000000005</v>
      </c>
      <c r="E22" s="142">
        <v>-0.36799999999999999</v>
      </c>
      <c r="F22" s="143">
        <v>-0.06</v>
      </c>
      <c r="G22" s="45">
        <v>0</v>
      </c>
      <c r="H22" s="46"/>
      <c r="I22" s="46"/>
      <c r="J22" s="41">
        <v>0.26700000000000002</v>
      </c>
      <c r="K22" s="43"/>
    </row>
    <row r="23" spans="1:11" ht="32.25" customHeight="1" x14ac:dyDescent="0.2">
      <c r="A23" s="16" t="s">
        <v>154</v>
      </c>
      <c r="B23" s="193"/>
      <c r="C23" s="191">
        <v>0</v>
      </c>
      <c r="D23" s="141">
        <v>-9.2620000000000005</v>
      </c>
      <c r="E23" s="142">
        <v>-0.36799999999999999</v>
      </c>
      <c r="F23" s="143">
        <v>-0.06</v>
      </c>
      <c r="G23" s="45">
        <v>0</v>
      </c>
      <c r="H23" s="46"/>
      <c r="I23" s="46"/>
      <c r="J23" s="42"/>
      <c r="K23" s="43"/>
    </row>
    <row r="24" spans="1:11" ht="32.25" customHeight="1" x14ac:dyDescent="0.2">
      <c r="A24" s="16" t="s">
        <v>155</v>
      </c>
      <c r="B24" s="43" t="s">
        <v>587</v>
      </c>
      <c r="C24" s="192">
        <v>0</v>
      </c>
      <c r="D24" s="141">
        <v>-8.2729999999999997</v>
      </c>
      <c r="E24" s="142">
        <v>-0.318</v>
      </c>
      <c r="F24" s="143">
        <v>-5.0999999999999997E-2</v>
      </c>
      <c r="G24" s="45">
        <v>0</v>
      </c>
      <c r="H24" s="46"/>
      <c r="I24" s="46"/>
      <c r="J24" s="41">
        <v>0.24299999999999999</v>
      </c>
      <c r="K24" s="43"/>
    </row>
    <row r="25" spans="1:11" ht="32.25" customHeight="1" x14ac:dyDescent="0.2">
      <c r="A25" s="16" t="s">
        <v>156</v>
      </c>
      <c r="B25" s="193"/>
      <c r="C25" s="192">
        <v>0</v>
      </c>
      <c r="D25" s="141">
        <v>-8.2729999999999997</v>
      </c>
      <c r="E25" s="142">
        <v>-0.318</v>
      </c>
      <c r="F25" s="143">
        <v>-5.0999999999999997E-2</v>
      </c>
      <c r="G25" s="45">
        <v>0</v>
      </c>
      <c r="H25" s="46"/>
      <c r="I25" s="46"/>
      <c r="J25" s="42"/>
      <c r="K25" s="43"/>
    </row>
    <row r="26" spans="1:11" ht="32.25" customHeight="1" x14ac:dyDescent="0.2">
      <c r="A26" s="16" t="s">
        <v>157</v>
      </c>
      <c r="B26" s="43" t="s">
        <v>588</v>
      </c>
      <c r="C26" s="192">
        <v>0</v>
      </c>
      <c r="D26" s="141">
        <v>-5.7690000000000001</v>
      </c>
      <c r="E26" s="142">
        <v>-0.189</v>
      </c>
      <c r="F26" s="143">
        <v>-2.7E-2</v>
      </c>
      <c r="G26" s="45">
        <v>9.39</v>
      </c>
      <c r="H26" s="46"/>
      <c r="I26" s="46"/>
      <c r="J26" s="41">
        <v>0.19600000000000001</v>
      </c>
      <c r="K26" s="43"/>
    </row>
    <row r="27" spans="1:11" ht="32.25" customHeight="1" x14ac:dyDescent="0.2">
      <c r="A27" s="16" t="s">
        <v>158</v>
      </c>
      <c r="B27" s="193"/>
      <c r="C27" s="192">
        <v>0</v>
      </c>
      <c r="D27" s="141">
        <v>-5.7690000000000001</v>
      </c>
      <c r="E27" s="142">
        <v>-0.189</v>
      </c>
      <c r="F27" s="143">
        <v>-2.7E-2</v>
      </c>
      <c r="G27" s="45">
        <v>9.39</v>
      </c>
      <c r="H27" s="46"/>
      <c r="I27" s="46"/>
      <c r="J27" s="42"/>
      <c r="K27" s="43"/>
    </row>
    <row r="28" spans="1:11" ht="27.75" customHeight="1" x14ac:dyDescent="0.2">
      <c r="C28" s="3"/>
    </row>
  </sheetData>
  <mergeCells count="15">
    <mergeCell ref="G8:H8"/>
    <mergeCell ref="I9:K9"/>
    <mergeCell ref="E1:K1"/>
    <mergeCell ref="B1:D1"/>
    <mergeCell ref="A2:K2"/>
    <mergeCell ref="C5:D5"/>
    <mergeCell ref="C6:D6"/>
    <mergeCell ref="G5:H5"/>
    <mergeCell ref="G6:H6"/>
    <mergeCell ref="G4:K4"/>
    <mergeCell ref="A4:E4"/>
    <mergeCell ref="C7:D7"/>
    <mergeCell ref="B8:E8"/>
    <mergeCell ref="G9:H9"/>
    <mergeCell ref="G7:H7"/>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&amp;"Arial,Regular"Annex 1 - Schedule of Charges for use of the Distribution System by LV and HV Designated Properties</oddHeader>
    <oddFooter>&amp;R&amp;P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O10"/>
  <sheetViews>
    <sheetView zoomScale="85" zoomScaleNormal="85" zoomScaleSheetLayoutView="100" workbookViewId="0">
      <selection activeCell="G26" sqref="G26"/>
    </sheetView>
  </sheetViews>
  <sheetFormatPr defaultRowHeight="12.75" x14ac:dyDescent="0.2"/>
  <cols>
    <col min="1" max="1" width="14.5703125" style="53" customWidth="1"/>
    <col min="2" max="2" width="7.28515625" style="53" customWidth="1"/>
    <col min="3" max="3" width="17.140625" style="53" customWidth="1"/>
    <col min="4" max="4" width="14.7109375" style="59" customWidth="1"/>
    <col min="5" max="5" width="7.140625" style="59" customWidth="1"/>
    <col min="6" max="6" width="17.28515625" style="59" customWidth="1"/>
    <col min="7" max="7" width="50.7109375" style="59" customWidth="1"/>
    <col min="8" max="8" width="14.7109375" style="59" customWidth="1"/>
    <col min="9" max="9" width="14.7109375" style="60" customWidth="1"/>
    <col min="10" max="11" width="14.7109375" style="61" customWidth="1"/>
    <col min="12" max="15" width="14.7109375" style="53" customWidth="1"/>
    <col min="16" max="16384" width="9.140625" style="53"/>
  </cols>
  <sheetData>
    <row r="1" spans="1:15" x14ac:dyDescent="0.2">
      <c r="A1" s="51" t="s">
        <v>18</v>
      </c>
      <c r="B1" s="51"/>
      <c r="C1" s="235" t="s">
        <v>124</v>
      </c>
      <c r="D1" s="235"/>
      <c r="E1" s="52"/>
      <c r="F1" s="234" t="s">
        <v>30</v>
      </c>
      <c r="G1" s="234"/>
      <c r="H1" s="234"/>
      <c r="I1" s="234"/>
      <c r="J1" s="234"/>
      <c r="K1" s="234"/>
      <c r="L1" s="234"/>
      <c r="M1" s="234"/>
      <c r="N1" s="234"/>
      <c r="O1" s="234"/>
    </row>
    <row r="2" spans="1:15" s="54" customFormat="1" ht="18" x14ac:dyDescent="0.2">
      <c r="A2" s="216" t="str">
        <f>Overview!B4&amp; " - Effective from "&amp;Overview!D4&amp;" - "&amp;Overview!E4&amp;" EDCM charges"</f>
        <v>Vattenfall Networks Limited - GSP J - Effective from 1 April 2021 - Submitted EDCM charges</v>
      </c>
      <c r="B2" s="216"/>
      <c r="C2" s="216"/>
      <c r="D2" s="216"/>
      <c r="E2" s="216"/>
      <c r="F2" s="216"/>
      <c r="G2" s="216"/>
      <c r="H2" s="216"/>
      <c r="I2" s="216"/>
      <c r="J2" s="216"/>
      <c r="K2" s="216"/>
      <c r="L2" s="216"/>
      <c r="M2" s="216"/>
      <c r="N2" s="216"/>
      <c r="O2" s="216"/>
    </row>
    <row r="3" spans="1:15" s="84" customFormat="1" ht="18" x14ac:dyDescent="0.2">
      <c r="A3" s="81"/>
      <c r="B3" s="81"/>
      <c r="C3" s="81"/>
      <c r="D3" s="81"/>
      <c r="E3" s="81"/>
      <c r="F3" s="81"/>
      <c r="G3" s="81"/>
      <c r="H3" s="81"/>
      <c r="I3" s="81"/>
      <c r="J3" s="81"/>
      <c r="K3" s="81"/>
      <c r="L3" s="81"/>
      <c r="M3" s="81"/>
      <c r="N3" s="81"/>
      <c r="O3" s="81"/>
    </row>
    <row r="4" spans="1:15" s="84" customFormat="1" ht="18" x14ac:dyDescent="0.2">
      <c r="A4" s="216" t="s">
        <v>65</v>
      </c>
      <c r="B4" s="216"/>
      <c r="C4" s="216"/>
      <c r="D4" s="216"/>
      <c r="E4" s="216"/>
      <c r="F4" s="216"/>
      <c r="G4" s="81"/>
      <c r="H4" s="81"/>
      <c r="I4" s="81"/>
      <c r="J4" s="81"/>
      <c r="K4" s="81"/>
      <c r="L4" s="81"/>
      <c r="M4" s="81"/>
      <c r="N4" s="81"/>
      <c r="O4" s="81"/>
    </row>
    <row r="5" spans="1:15" s="84" customFormat="1" ht="18" x14ac:dyDescent="0.2">
      <c r="A5" s="231" t="s">
        <v>12</v>
      </c>
      <c r="B5" s="232"/>
      <c r="C5" s="232"/>
      <c r="D5" s="233" t="s">
        <v>62</v>
      </c>
      <c r="E5" s="233"/>
      <c r="F5" s="233"/>
      <c r="G5" s="81"/>
      <c r="H5" s="81"/>
      <c r="I5" s="81"/>
      <c r="J5" s="81"/>
      <c r="K5" s="81"/>
      <c r="L5" s="81"/>
      <c r="M5" s="81"/>
      <c r="N5" s="81"/>
      <c r="O5" s="81"/>
    </row>
    <row r="6" spans="1:15" s="84" customFormat="1" ht="47.25" customHeight="1" x14ac:dyDescent="0.2">
      <c r="A6" s="222" t="s">
        <v>61</v>
      </c>
      <c r="B6" s="222"/>
      <c r="C6" s="222"/>
      <c r="D6" s="219" t="s">
        <v>525</v>
      </c>
      <c r="E6" s="219"/>
      <c r="F6" s="219"/>
      <c r="G6" s="81"/>
      <c r="H6" s="81"/>
      <c r="I6" s="81"/>
      <c r="J6" s="81"/>
      <c r="K6" s="81"/>
      <c r="L6" s="81"/>
      <c r="M6" s="81"/>
      <c r="N6" s="81"/>
      <c r="O6" s="81"/>
    </row>
    <row r="7" spans="1:15" s="84" customFormat="1" ht="18" x14ac:dyDescent="0.2">
      <c r="A7" s="222" t="s">
        <v>13</v>
      </c>
      <c r="B7" s="222"/>
      <c r="C7" s="222"/>
      <c r="D7" s="230" t="s">
        <v>529</v>
      </c>
      <c r="E7" s="230"/>
      <c r="F7" s="230"/>
      <c r="G7" s="81"/>
      <c r="H7" s="81"/>
      <c r="I7" s="81"/>
      <c r="J7" s="81"/>
      <c r="K7" s="81"/>
      <c r="L7" s="81"/>
      <c r="M7" s="81"/>
      <c r="N7" s="81"/>
      <c r="O7" s="81"/>
    </row>
    <row r="8" spans="1:15" s="84" customFormat="1" ht="18" x14ac:dyDescent="0.2">
      <c r="A8" s="81"/>
      <c r="B8" s="81"/>
      <c r="C8" s="81"/>
      <c r="D8" s="81"/>
      <c r="E8" s="81"/>
      <c r="F8" s="81"/>
      <c r="G8" s="81"/>
      <c r="H8" s="81"/>
      <c r="I8" s="81"/>
      <c r="J8" s="81"/>
      <c r="K8" s="81"/>
      <c r="L8" s="81"/>
      <c r="M8" s="81"/>
      <c r="N8" s="81"/>
      <c r="O8" s="81"/>
    </row>
    <row r="9" spans="1:15" ht="63.75" x14ac:dyDescent="0.2">
      <c r="A9" s="55" t="s">
        <v>52</v>
      </c>
      <c r="B9" s="56" t="s">
        <v>35</v>
      </c>
      <c r="C9" s="55" t="s">
        <v>36</v>
      </c>
      <c r="D9" s="55" t="s">
        <v>54</v>
      </c>
      <c r="E9" s="56" t="s">
        <v>35</v>
      </c>
      <c r="F9" s="55" t="s">
        <v>37</v>
      </c>
      <c r="G9" s="57" t="s">
        <v>29</v>
      </c>
      <c r="H9" s="58" t="s">
        <v>119</v>
      </c>
      <c r="I9" s="57" t="s">
        <v>55</v>
      </c>
      <c r="J9" s="57" t="s">
        <v>117</v>
      </c>
      <c r="K9" s="136" t="s">
        <v>130</v>
      </c>
      <c r="L9" s="58" t="s">
        <v>120</v>
      </c>
      <c r="M9" s="57" t="s">
        <v>56</v>
      </c>
      <c r="N9" s="57" t="s">
        <v>118</v>
      </c>
      <c r="O9" s="136" t="s">
        <v>131</v>
      </c>
    </row>
    <row r="10" spans="1:15" x14ac:dyDescent="0.2">
      <c r="A10" s="226" t="s">
        <v>550</v>
      </c>
      <c r="B10" s="227"/>
      <c r="C10" s="227"/>
      <c r="D10" s="227"/>
      <c r="E10" s="227"/>
      <c r="F10" s="227"/>
      <c r="G10" s="227"/>
      <c r="H10" s="227"/>
      <c r="I10" s="227"/>
      <c r="J10" s="227"/>
      <c r="K10" s="227"/>
      <c r="L10" s="227"/>
      <c r="M10" s="227"/>
      <c r="N10" s="228"/>
      <c r="O10" s="229"/>
    </row>
  </sheetData>
  <mergeCells count="11">
    <mergeCell ref="A4:F4"/>
    <mergeCell ref="D5:F5"/>
    <mergeCell ref="F1:O1"/>
    <mergeCell ref="A2:O2"/>
    <mergeCell ref="C1:D1"/>
    <mergeCell ref="A10:O10"/>
    <mergeCell ref="D6:F6"/>
    <mergeCell ref="D7:F7"/>
    <mergeCell ref="A5:C5"/>
    <mergeCell ref="A6:C6"/>
    <mergeCell ref="A7:C7"/>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90" zoomScaleNormal="90" zoomScaleSheetLayoutView="100" workbookViewId="0">
      <selection activeCell="K17" sqref="K17"/>
    </sheetView>
  </sheetViews>
  <sheetFormatPr defaultRowHeight="12.75" x14ac:dyDescent="0.2"/>
  <cols>
    <col min="1" max="1" width="14.7109375" style="53" customWidth="1"/>
    <col min="2" max="2" width="8.7109375" style="53" customWidth="1"/>
    <col min="3" max="3" width="15.7109375" style="59" bestFit="1" customWidth="1"/>
    <col min="4" max="4" width="50.7109375" style="59" customWidth="1"/>
    <col min="5" max="5" width="14.7109375" style="60" customWidth="1"/>
    <col min="6" max="7" width="14.7109375" style="61" customWidth="1"/>
    <col min="8" max="8" width="14.7109375" style="53" customWidth="1"/>
    <col min="9" max="9" width="15.5703125" style="53" customWidth="1"/>
    <col min="10" max="13" width="9.140625" style="53"/>
    <col min="14" max="14" width="9.42578125" style="53" bestFit="1" customWidth="1"/>
    <col min="15" max="16384" width="9.140625" style="53"/>
  </cols>
  <sheetData>
    <row r="1" spans="1:14" ht="66.75" customHeight="1" x14ac:dyDescent="0.2">
      <c r="A1" s="234" t="s">
        <v>67</v>
      </c>
      <c r="B1" s="234"/>
      <c r="C1" s="234"/>
      <c r="D1" s="234"/>
      <c r="E1" s="234"/>
      <c r="F1" s="234"/>
      <c r="G1" s="234"/>
      <c r="H1" s="234"/>
    </row>
    <row r="2" spans="1:14" s="54" customFormat="1" ht="25.5" customHeight="1" x14ac:dyDescent="0.2">
      <c r="A2" s="236" t="str">
        <f>Overview!B4&amp; " - Effective from "&amp;Overview!D4&amp;" - "&amp;Overview!E4&amp;" EDCM import charges"</f>
        <v>Vattenfall Networks Limited - GSP J - Effective from 1 April 2021 - Submitted EDCM import charges</v>
      </c>
      <c r="B2" s="237"/>
      <c r="C2" s="237"/>
      <c r="D2" s="237"/>
      <c r="E2" s="237"/>
      <c r="F2" s="237"/>
      <c r="G2" s="237"/>
      <c r="H2" s="238"/>
    </row>
    <row r="3" spans="1:14" s="84" customFormat="1" ht="18" x14ac:dyDescent="0.2">
      <c r="A3" s="88"/>
      <c r="B3" s="88"/>
      <c r="C3" s="88"/>
      <c r="D3" s="89"/>
      <c r="E3" s="90"/>
      <c r="F3" s="90"/>
      <c r="G3" s="91"/>
      <c r="H3" s="91"/>
      <c r="I3" s="81"/>
      <c r="J3" s="81"/>
      <c r="K3" s="81"/>
      <c r="L3" s="81"/>
      <c r="M3" s="81"/>
      <c r="N3" s="81"/>
    </row>
    <row r="4" spans="1:14" ht="60.75" customHeight="1" x14ac:dyDescent="0.2">
      <c r="A4" s="55" t="s">
        <v>52</v>
      </c>
      <c r="B4" s="56" t="s">
        <v>35</v>
      </c>
      <c r="C4" s="55" t="s">
        <v>36</v>
      </c>
      <c r="D4" s="57" t="s">
        <v>29</v>
      </c>
      <c r="E4" s="131" t="str">
        <f>'Annex 2 EHV charges'!H9</f>
        <v>Import
Super Red
unit charge
(p/kWh)</v>
      </c>
      <c r="F4" s="131" t="str">
        <f>'Annex 2 EHV charges'!I9</f>
        <v>Import
fixed charge
(p/day)</v>
      </c>
      <c r="G4" s="131" t="str">
        <f>'Annex 2 EHV charges'!J9</f>
        <v>Import
capacity charge
(p/kVA/day)</v>
      </c>
      <c r="H4" s="131" t="str">
        <f>'Annex 2 EHV charges'!K9</f>
        <v>Import
exceeded capacity charge
(p/kVA/day)</v>
      </c>
    </row>
    <row r="5" spans="1:14" ht="12.75" customHeight="1" x14ac:dyDescent="0.2">
      <c r="A5" s="239" t="s">
        <v>551</v>
      </c>
      <c r="B5" s="240"/>
      <c r="C5" s="240"/>
      <c r="D5" s="241"/>
      <c r="E5" s="98" t="str">
        <f>IFERROR(IF(VLOOKUP($A5,'Annex 2 EHV charges'!$A:$O,8,FALSE)=0,"",VLOOKUP($A5,'Annex 2 EHV charges'!$A:$O,8,FALSE)),"")</f>
        <v/>
      </c>
      <c r="F5" s="99" t="str">
        <f>IFERROR(IF(VLOOKUP($A5,'Annex 2 EHV charges'!$A:$O,9,FALSE)=0,"",VLOOKUP($A5,'Annex 2 EHV charges'!$A:$O,9,FALSE)),"")</f>
        <v/>
      </c>
      <c r="G5" s="100" t="str">
        <f>IFERROR(IF(VLOOKUP($A5,'Annex 2 EHV charges'!$A:$O,10,FALSE)=0,"",VLOOKUP($A5,'Annex 2 EHV charges'!$A:$O,10,FALSE)),"")</f>
        <v/>
      </c>
      <c r="H5" s="100" t="str">
        <f>IFERROR(IF(VLOOKUP($A5,'Annex 2 EHV charges'!$A:$O,11,FALSE)=0,"",VLOOKUP($A5,'Annex 2 EHV charges'!$A:$O,11,FALSE)),"")</f>
        <v/>
      </c>
    </row>
  </sheetData>
  <mergeCells count="3">
    <mergeCell ref="A2:H2"/>
    <mergeCell ref="A1:H1"/>
    <mergeCell ref="A5:D5"/>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90" zoomScaleNormal="90" zoomScaleSheetLayoutView="100" workbookViewId="0">
      <selection activeCell="D18" sqref="D18"/>
    </sheetView>
  </sheetViews>
  <sheetFormatPr defaultRowHeight="12.75" x14ac:dyDescent="0.2"/>
  <cols>
    <col min="1" max="1" width="14.7109375" style="53" customWidth="1"/>
    <col min="2" max="2" width="8.7109375" style="53" customWidth="1"/>
    <col min="3" max="3" width="15.7109375" style="59" bestFit="1" customWidth="1"/>
    <col min="4" max="4" width="50.7109375" style="59" customWidth="1"/>
    <col min="5" max="5" width="14.7109375" style="60" customWidth="1"/>
    <col min="6" max="7" width="14.7109375" style="61" customWidth="1"/>
    <col min="8" max="8" width="14.7109375" style="53" customWidth="1"/>
    <col min="9" max="9" width="15.5703125" style="53" customWidth="1"/>
    <col min="10" max="16384" width="9.140625" style="53"/>
  </cols>
  <sheetData>
    <row r="1" spans="1:15" ht="66.75" customHeight="1" x14ac:dyDescent="0.2">
      <c r="A1" s="234" t="s">
        <v>67</v>
      </c>
      <c r="B1" s="234"/>
      <c r="C1" s="234"/>
      <c r="D1" s="234"/>
      <c r="E1" s="234"/>
      <c r="F1" s="234"/>
      <c r="G1" s="234"/>
      <c r="H1" s="234"/>
    </row>
    <row r="2" spans="1:15" s="54" customFormat="1" ht="25.5" customHeight="1" x14ac:dyDescent="0.2">
      <c r="A2" s="236" t="str">
        <f>Overview!B4&amp; " - Effective from "&amp;Overview!D4&amp;" - "&amp;Overview!E4&amp;" EDCM export charges"</f>
        <v>Vattenfall Networks Limited - GSP J - Effective from 1 April 2021 - Submitted EDCM export charges</v>
      </c>
      <c r="B2" s="237"/>
      <c r="C2" s="237"/>
      <c r="D2" s="237"/>
      <c r="E2" s="237"/>
      <c r="F2" s="237"/>
      <c r="G2" s="237"/>
      <c r="H2" s="238"/>
    </row>
    <row r="3" spans="1:15" s="84" customFormat="1" ht="18" x14ac:dyDescent="0.2">
      <c r="A3" s="88"/>
      <c r="B3" s="88"/>
      <c r="C3" s="88"/>
      <c r="D3" s="89"/>
      <c r="E3" s="90"/>
      <c r="F3" s="90"/>
      <c r="G3" s="91"/>
      <c r="H3" s="91"/>
      <c r="I3" s="81"/>
      <c r="J3" s="81"/>
      <c r="K3" s="81"/>
      <c r="L3" s="81"/>
      <c r="M3" s="81"/>
      <c r="N3" s="81"/>
      <c r="O3" s="81"/>
    </row>
    <row r="4" spans="1:15" ht="60.75" customHeight="1" x14ac:dyDescent="0.2">
      <c r="A4" s="55" t="s">
        <v>53</v>
      </c>
      <c r="B4" s="56" t="s">
        <v>35</v>
      </c>
      <c r="C4" s="55" t="s">
        <v>37</v>
      </c>
      <c r="D4" s="57" t="s">
        <v>29</v>
      </c>
      <c r="E4" s="57" t="str">
        <f>'Annex 2 EHV charges'!L9</f>
        <v>Export
Super Red
unit charge
(p/kWh)</v>
      </c>
      <c r="F4" s="57" t="str">
        <f>'Annex 2 EHV charges'!M9</f>
        <v>Export
fixed charge
(p/day)</v>
      </c>
      <c r="G4" s="57" t="str">
        <f>'Annex 2 EHV charges'!N9</f>
        <v>Export
capacity charge
(p/kVA/day)</v>
      </c>
      <c r="H4" s="57" t="str">
        <f>'Annex 2 EHV charges'!O9</f>
        <v>Export
exceeded capacity charge
(p/kVA/day)</v>
      </c>
    </row>
    <row r="5" spans="1:15" ht="12.75" customHeight="1" x14ac:dyDescent="0.2">
      <c r="A5" s="239" t="s">
        <v>552</v>
      </c>
      <c r="B5" s="240"/>
      <c r="C5" s="240"/>
      <c r="D5" s="241"/>
      <c r="E5" s="95" t="str">
        <f>IFERROR(IF(VLOOKUP($A5,'Annex 2 EHV charges'!$D:$O,9,FALSE)=0,"",VLOOKUP($A5,'Annex 2 EHV charges'!$D:$O,9,FALSE)),"")</f>
        <v/>
      </c>
      <c r="F5" s="96" t="str">
        <f>IFERROR(IF(VLOOKUP($A5,'Annex 2 EHV charges'!$D:$O,10,FALSE)=0,"",VLOOKUP($A5,'Annex 2 EHV charges'!$D:$O,10,FALSE)),"")</f>
        <v/>
      </c>
      <c r="G5" s="97" t="str">
        <f>IFERROR(IF(VLOOKUP($A5,'Annex 2 EHV charges'!$D:$O,11,FALSE)=0,"",VLOOKUP($A5,'Annex 2 EHV charges'!$D:$O,11,FALSE)),"")</f>
        <v/>
      </c>
      <c r="H5" s="97" t="str">
        <f>IFERROR(IF(VLOOKUP($A5,'Annex 2 EHV charges'!$D:$O,12,FALSE)=0,"",VLOOKUP($A5,'Annex 2 EHV charges'!$D:$O,12,FALSE)),"")</f>
        <v/>
      </c>
    </row>
  </sheetData>
  <mergeCells count="3">
    <mergeCell ref="A2:H2"/>
    <mergeCell ref="A1:H1"/>
    <mergeCell ref="A5:D5"/>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6"/>
  <sheetViews>
    <sheetView zoomScale="80" zoomScaleNormal="80" zoomScaleSheetLayoutView="100" workbookViewId="0">
      <selection activeCell="K12" sqref="K12"/>
    </sheetView>
  </sheetViews>
  <sheetFormatPr defaultRowHeight="12.75" x14ac:dyDescent="0.2"/>
  <cols>
    <col min="1" max="1" width="27.42578125" customWidth="1"/>
    <col min="2" max="2" width="11" customWidth="1"/>
    <col min="4" max="10" width="16.5703125" customWidth="1"/>
  </cols>
  <sheetData>
    <row r="1" spans="1:12" s="2" customFormat="1" ht="27.75" customHeight="1" x14ac:dyDescent="0.2">
      <c r="A1" s="13" t="s">
        <v>18</v>
      </c>
      <c r="B1" s="3"/>
      <c r="D1" s="3"/>
      <c r="E1" s="3"/>
      <c r="F1" s="3"/>
      <c r="G1" s="8"/>
      <c r="H1" s="4"/>
      <c r="I1" s="4"/>
    </row>
    <row r="2" spans="1:12" s="2" customFormat="1" ht="27" customHeight="1" x14ac:dyDescent="0.2">
      <c r="A2" s="216" t="str">
        <f>Overview!B4&amp; " - Effective from "&amp;Overview!D4&amp;" - "&amp;Overview!E4&amp;" LV and HV tariffs"</f>
        <v>Vattenfall Networks Limited - GSP J - Effective from 1 April 2021 - Submitted LV and HV tariffs</v>
      </c>
      <c r="B2" s="216"/>
      <c r="C2" s="216"/>
      <c r="D2" s="216"/>
      <c r="E2" s="216"/>
      <c r="F2" s="216"/>
      <c r="G2" s="216"/>
      <c r="H2" s="216"/>
      <c r="I2" s="216"/>
      <c r="J2" s="216"/>
      <c r="K2" s="4"/>
      <c r="L2" s="4"/>
    </row>
    <row r="3" spans="1:12" s="2" customFormat="1" ht="27" customHeight="1" x14ac:dyDescent="0.2">
      <c r="A3" s="257" t="s">
        <v>162</v>
      </c>
      <c r="B3" s="257"/>
      <c r="C3" s="257"/>
      <c r="D3" s="257"/>
      <c r="E3" s="257"/>
      <c r="F3" s="257"/>
      <c r="G3" s="257"/>
      <c r="H3" s="257"/>
      <c r="I3" s="257"/>
      <c r="J3" s="257"/>
      <c r="K3" s="4"/>
      <c r="L3" s="4"/>
    </row>
    <row r="4" spans="1:12" s="2" customFormat="1" ht="71.25" customHeight="1" x14ac:dyDescent="0.2">
      <c r="A4" s="15"/>
      <c r="B4" s="26" t="s">
        <v>0</v>
      </c>
      <c r="C4" s="14" t="s">
        <v>23</v>
      </c>
      <c r="D4" s="55" t="s">
        <v>163</v>
      </c>
      <c r="E4" s="55" t="s">
        <v>165</v>
      </c>
      <c r="F4" s="55" t="s">
        <v>164</v>
      </c>
      <c r="G4" s="147" t="s">
        <v>24</v>
      </c>
      <c r="H4" s="14"/>
      <c r="I4" s="14"/>
      <c r="J4" s="14"/>
      <c r="K4" s="4"/>
      <c r="L4" s="4"/>
    </row>
    <row r="5" spans="1:12" s="2" customFormat="1" ht="32.25" customHeight="1" x14ac:dyDescent="0.2">
      <c r="A5" s="16"/>
      <c r="B5" s="25"/>
      <c r="C5" s="17"/>
      <c r="D5" s="18"/>
      <c r="E5" s="18"/>
      <c r="F5" s="18"/>
      <c r="G5" s="19"/>
      <c r="H5" s="24"/>
      <c r="I5" s="24"/>
      <c r="J5" s="24"/>
      <c r="K5" s="4"/>
      <c r="L5" s="4"/>
    </row>
    <row r="6" spans="1:12" ht="12.75" customHeight="1" x14ac:dyDescent="0.2">
      <c r="A6" s="251" t="s">
        <v>2</v>
      </c>
      <c r="B6" s="242" t="str">
        <f>Overview!B4&amp; " has no superscostumer preserved charges/additional LLFCs"</f>
        <v>Vattenfall Networks Limited - GSP J has no superscostumer preserved charges/additional LLFCs</v>
      </c>
      <c r="C6" s="243"/>
      <c r="D6" s="243"/>
      <c r="E6" s="243"/>
      <c r="F6" s="243"/>
      <c r="G6" s="243"/>
      <c r="H6" s="243"/>
      <c r="I6" s="243"/>
      <c r="J6" s="244"/>
    </row>
    <row r="7" spans="1:12" ht="12.75" customHeight="1" x14ac:dyDescent="0.2">
      <c r="A7" s="252"/>
      <c r="B7" s="245"/>
      <c r="C7" s="246"/>
      <c r="D7" s="246"/>
      <c r="E7" s="246"/>
      <c r="F7" s="246"/>
      <c r="G7" s="246"/>
      <c r="H7" s="246"/>
      <c r="I7" s="246"/>
      <c r="J7" s="247"/>
    </row>
    <row r="8" spans="1:12" ht="12.75" customHeight="1" x14ac:dyDescent="0.2">
      <c r="A8" s="253"/>
      <c r="B8" s="248"/>
      <c r="C8" s="249"/>
      <c r="D8" s="249"/>
      <c r="E8" s="249"/>
      <c r="F8" s="249"/>
      <c r="G8" s="249"/>
      <c r="H8" s="249"/>
      <c r="I8" s="249"/>
      <c r="J8" s="250"/>
    </row>
    <row r="9" spans="1:12" x14ac:dyDescent="0.2">
      <c r="A9" s="50"/>
      <c r="B9" s="50"/>
      <c r="C9" s="50"/>
      <c r="D9" s="50"/>
      <c r="E9" s="50"/>
      <c r="F9" s="50"/>
      <c r="G9" s="50"/>
      <c r="H9" s="50"/>
      <c r="I9" s="50"/>
      <c r="J9" s="50"/>
    </row>
    <row r="10" spans="1:12" x14ac:dyDescent="0.2">
      <c r="A10" s="50"/>
      <c r="B10" s="50"/>
      <c r="C10" s="50"/>
      <c r="D10" s="50"/>
      <c r="E10" s="50"/>
      <c r="F10" s="50"/>
      <c r="G10" s="50"/>
      <c r="H10" s="50"/>
      <c r="I10" s="50"/>
      <c r="J10" s="50"/>
    </row>
    <row r="11" spans="1:12" s="2" customFormat="1" ht="27" customHeight="1" x14ac:dyDescent="0.2">
      <c r="A11" s="257" t="s">
        <v>159</v>
      </c>
      <c r="B11" s="257"/>
      <c r="C11" s="257"/>
      <c r="D11" s="257"/>
      <c r="E11" s="257"/>
      <c r="F11" s="257"/>
      <c r="G11" s="257"/>
      <c r="H11" s="257"/>
      <c r="I11" s="257"/>
      <c r="J11" s="257"/>
      <c r="K11" s="4"/>
      <c r="L11" s="4"/>
    </row>
    <row r="12" spans="1:12" s="2" customFormat="1" ht="58.5" customHeight="1" x14ac:dyDescent="0.2">
      <c r="A12" s="15"/>
      <c r="B12" s="26" t="s">
        <v>0</v>
      </c>
      <c r="C12" s="14" t="s">
        <v>23</v>
      </c>
      <c r="D12" s="55" t="s">
        <v>163</v>
      </c>
      <c r="E12" s="55" t="s">
        <v>165</v>
      </c>
      <c r="F12" s="55" t="s">
        <v>164</v>
      </c>
      <c r="G12" s="130" t="s">
        <v>24</v>
      </c>
      <c r="H12" s="130" t="s">
        <v>25</v>
      </c>
      <c r="I12" s="26" t="s">
        <v>129</v>
      </c>
      <c r="J12" s="130" t="s">
        <v>32</v>
      </c>
      <c r="K12" s="4"/>
      <c r="L12" s="4"/>
    </row>
    <row r="13" spans="1:12" s="2" customFormat="1" ht="32.25" customHeight="1" x14ac:dyDescent="0.2">
      <c r="A13" s="16"/>
      <c r="B13" s="25"/>
      <c r="C13" s="17">
        <v>0</v>
      </c>
      <c r="D13" s="18"/>
      <c r="E13" s="18"/>
      <c r="F13" s="18"/>
      <c r="G13" s="19"/>
      <c r="H13" s="19"/>
      <c r="I13" s="19"/>
      <c r="J13" s="18"/>
      <c r="K13" s="4"/>
      <c r="L13" s="4"/>
    </row>
    <row r="14" spans="1:12" ht="12.75" customHeight="1" x14ac:dyDescent="0.2">
      <c r="A14" s="251" t="s">
        <v>2</v>
      </c>
      <c r="B14" s="242" t="str">
        <f>Overview!B4&amp; " has no site specifice preserved charges/additional LLFCs"</f>
        <v>Vattenfall Networks Limited - GSP J has no site specifice preserved charges/additional LLFCs</v>
      </c>
      <c r="C14" s="243"/>
      <c r="D14" s="243"/>
      <c r="E14" s="243"/>
      <c r="F14" s="243"/>
      <c r="G14" s="243"/>
      <c r="H14" s="243"/>
      <c r="I14" s="243"/>
      <c r="J14" s="254"/>
    </row>
    <row r="15" spans="1:12" ht="12.75" customHeight="1" x14ac:dyDescent="0.2">
      <c r="A15" s="252"/>
      <c r="B15" s="245"/>
      <c r="C15" s="246"/>
      <c r="D15" s="246"/>
      <c r="E15" s="246"/>
      <c r="F15" s="246"/>
      <c r="G15" s="246"/>
      <c r="H15" s="246"/>
      <c r="I15" s="246"/>
      <c r="J15" s="255"/>
    </row>
    <row r="16" spans="1:12" ht="12.75" customHeight="1" x14ac:dyDescent="0.2">
      <c r="A16" s="253"/>
      <c r="B16" s="248"/>
      <c r="C16" s="249"/>
      <c r="D16" s="249"/>
      <c r="E16" s="249"/>
      <c r="F16" s="249"/>
      <c r="G16" s="249"/>
      <c r="H16" s="249"/>
      <c r="I16" s="249"/>
      <c r="J16" s="256"/>
    </row>
  </sheetData>
  <mergeCells count="7">
    <mergeCell ref="B6:J8"/>
    <mergeCell ref="A14:A16"/>
    <mergeCell ref="B14:J16"/>
    <mergeCell ref="A2:J2"/>
    <mergeCell ref="A3:J3"/>
    <mergeCell ref="A6:A8"/>
    <mergeCell ref="A11:J11"/>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1"/>
  <headerFooter scaleWithDoc="0">
    <oddHeader>&amp;L
Annex 3 - Schedule of Charges for use of the Distribution System to Preserved/Additional LLFC Classes</oddHeader>
    <oddFooter>&amp;R&amp;P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97"/>
  <sheetViews>
    <sheetView topLeftCell="A10" zoomScale="80" zoomScaleNormal="80" zoomScaleSheetLayoutView="85" workbookViewId="0">
      <selection activeCell="B26" sqref="B26"/>
    </sheetView>
  </sheetViews>
  <sheetFormatPr defaultRowHeight="27.75" customHeight="1" x14ac:dyDescent="0.2"/>
  <cols>
    <col min="1" max="1" width="58" style="2" bestFit="1" customWidth="1"/>
    <col min="2" max="2" width="54.7109375"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140625" style="2"/>
  </cols>
  <sheetData>
    <row r="1" spans="1:13" ht="27.75" customHeight="1" x14ac:dyDescent="0.2">
      <c r="A1" s="13" t="s">
        <v>18</v>
      </c>
      <c r="B1" s="258" t="s">
        <v>125</v>
      </c>
      <c r="C1" s="259"/>
      <c r="D1" s="259"/>
      <c r="F1" s="260" t="s">
        <v>128</v>
      </c>
      <c r="G1" s="261"/>
      <c r="H1" s="262"/>
      <c r="I1" s="4"/>
      <c r="J1" s="2"/>
      <c r="K1" s="2"/>
    </row>
    <row r="2" spans="1:13" ht="31.5" customHeight="1" x14ac:dyDescent="0.2">
      <c r="A2" s="263" t="str">
        <f>Overview!B4&amp; " - Effective from "&amp;Overview!D4&amp;" - "&amp;Overview!E4&amp;" LDNO tariffs"</f>
        <v>Vattenfall Networks Limited - GSP J - Effective from 1 April 2021 - Submitted LDNO tariffs</v>
      </c>
      <c r="B2" s="263"/>
      <c r="C2" s="263"/>
      <c r="D2" s="263"/>
      <c r="E2" s="263"/>
      <c r="F2" s="263"/>
      <c r="G2" s="263"/>
      <c r="H2" s="263"/>
      <c r="I2" s="263"/>
      <c r="J2" s="263"/>
    </row>
    <row r="3" spans="1:13" ht="8.25" customHeight="1" x14ac:dyDescent="0.2">
      <c r="A3" s="85"/>
      <c r="B3" s="85"/>
      <c r="C3" s="85"/>
      <c r="D3" s="85"/>
      <c r="E3" s="85"/>
      <c r="F3" s="85"/>
      <c r="G3" s="85"/>
      <c r="H3" s="85"/>
      <c r="I3" s="85"/>
      <c r="J3" s="85"/>
    </row>
    <row r="4" spans="1:13" ht="27" customHeight="1" x14ac:dyDescent="0.2">
      <c r="A4" s="216" t="s">
        <v>160</v>
      </c>
      <c r="B4" s="216"/>
      <c r="C4" s="216"/>
      <c r="D4" s="216"/>
      <c r="E4" s="87"/>
      <c r="F4" s="216" t="s">
        <v>161</v>
      </c>
      <c r="G4" s="216"/>
      <c r="H4" s="216"/>
      <c r="I4" s="216"/>
      <c r="J4" s="216"/>
      <c r="L4" s="4"/>
    </row>
    <row r="5" spans="1:13" ht="32.25" customHeight="1" x14ac:dyDescent="0.2">
      <c r="A5" s="72" t="s">
        <v>12</v>
      </c>
      <c r="B5" s="77" t="s">
        <v>57</v>
      </c>
      <c r="C5" s="92" t="s">
        <v>58</v>
      </c>
      <c r="D5" s="74" t="s">
        <v>59</v>
      </c>
      <c r="E5" s="81"/>
      <c r="F5" s="220"/>
      <c r="G5" s="221"/>
      <c r="H5" s="78" t="s">
        <v>63</v>
      </c>
      <c r="I5" s="79" t="s">
        <v>64</v>
      </c>
      <c r="J5" s="74" t="s">
        <v>59</v>
      </c>
      <c r="K5" s="81"/>
      <c r="L5" s="4"/>
      <c r="M5" s="4"/>
    </row>
    <row r="6" spans="1:13" ht="56.25" customHeight="1" x14ac:dyDescent="0.2">
      <c r="A6" s="75" t="s">
        <v>60</v>
      </c>
      <c r="B6" s="189" t="s">
        <v>525</v>
      </c>
      <c r="C6" s="189" t="s">
        <v>526</v>
      </c>
      <c r="D6" s="194" t="s">
        <v>527</v>
      </c>
      <c r="E6" s="81"/>
      <c r="F6" s="208" t="s">
        <v>61</v>
      </c>
      <c r="G6" s="209"/>
      <c r="H6" s="189" t="s">
        <v>525</v>
      </c>
      <c r="I6" s="80" t="s">
        <v>526</v>
      </c>
      <c r="J6" s="194" t="s">
        <v>527</v>
      </c>
      <c r="K6" s="81"/>
      <c r="L6" s="4"/>
      <c r="M6" s="4"/>
    </row>
    <row r="7" spans="1:13" ht="56.25" customHeight="1" x14ac:dyDescent="0.2">
      <c r="A7" s="75" t="s">
        <v>14</v>
      </c>
      <c r="B7" s="190"/>
      <c r="C7" s="195"/>
      <c r="D7" s="80" t="s">
        <v>528</v>
      </c>
      <c r="E7" s="81"/>
      <c r="F7" s="208" t="s">
        <v>530</v>
      </c>
      <c r="G7" s="209"/>
      <c r="H7" s="190"/>
      <c r="I7" s="80" t="s">
        <v>531</v>
      </c>
      <c r="J7" s="194" t="s">
        <v>527</v>
      </c>
      <c r="K7" s="81"/>
      <c r="L7" s="4"/>
      <c r="M7" s="4"/>
    </row>
    <row r="8" spans="1:13" ht="55.5" customHeight="1" x14ac:dyDescent="0.2">
      <c r="A8" s="76" t="s">
        <v>13</v>
      </c>
      <c r="B8" s="208" t="s">
        <v>529</v>
      </c>
      <c r="C8" s="224"/>
      <c r="D8" s="209"/>
      <c r="E8" s="81"/>
      <c r="F8" s="208" t="s">
        <v>14</v>
      </c>
      <c r="G8" s="209"/>
      <c r="H8" s="190"/>
      <c r="I8" s="190"/>
      <c r="J8" s="80" t="s">
        <v>528</v>
      </c>
      <c r="K8" s="81"/>
      <c r="L8" s="4"/>
      <c r="M8" s="4"/>
    </row>
    <row r="9" spans="1:13" s="73" customFormat="1" ht="55.5" customHeight="1" x14ac:dyDescent="0.2">
      <c r="A9" s="83"/>
      <c r="E9" s="86"/>
      <c r="F9" s="225" t="s">
        <v>13</v>
      </c>
      <c r="G9" s="225"/>
      <c r="H9" s="208" t="s">
        <v>529</v>
      </c>
      <c r="I9" s="224"/>
      <c r="J9" s="209"/>
      <c r="K9" s="81"/>
      <c r="L9" s="50"/>
      <c r="M9" s="50"/>
    </row>
    <row r="11" spans="1:13" ht="38.25" x14ac:dyDescent="0.2">
      <c r="A11" s="182" t="s">
        <v>127</v>
      </c>
      <c r="B11" s="182" t="s">
        <v>509</v>
      </c>
      <c r="C11" s="183" t="s">
        <v>23</v>
      </c>
      <c r="D11" s="55" t="s">
        <v>163</v>
      </c>
      <c r="E11" s="55" t="s">
        <v>165</v>
      </c>
      <c r="F11" s="55" t="s">
        <v>164</v>
      </c>
      <c r="G11" s="183" t="s">
        <v>24</v>
      </c>
      <c r="H11" s="183" t="s">
        <v>25</v>
      </c>
      <c r="I11" s="183" t="s">
        <v>129</v>
      </c>
      <c r="J11" s="183" t="s">
        <v>32</v>
      </c>
    </row>
    <row r="12" spans="1:13" ht="27.75" customHeight="1" x14ac:dyDescent="0.2">
      <c r="A12" s="178" t="s">
        <v>423</v>
      </c>
      <c r="B12" s="40" t="s">
        <v>561</v>
      </c>
      <c r="C12" s="191" t="s">
        <v>518</v>
      </c>
      <c r="D12" s="141">
        <v>11.484</v>
      </c>
      <c r="E12" s="142">
        <v>0.82199999999999995</v>
      </c>
      <c r="F12" s="143">
        <v>0.45300000000000001</v>
      </c>
      <c r="G12" s="179">
        <v>2.78</v>
      </c>
      <c r="H12" s="180"/>
      <c r="I12" s="184"/>
      <c r="J12" s="42"/>
    </row>
    <row r="13" spans="1:13" ht="27.75" customHeight="1" x14ac:dyDescent="0.2">
      <c r="A13" s="178" t="s">
        <v>424</v>
      </c>
      <c r="B13" s="40" t="s">
        <v>562</v>
      </c>
      <c r="C13" s="191" t="s">
        <v>420</v>
      </c>
      <c r="D13" s="141">
        <v>11.484</v>
      </c>
      <c r="E13" s="142">
        <v>0.82199999999999995</v>
      </c>
      <c r="F13" s="143">
        <v>0.45300000000000001</v>
      </c>
      <c r="G13" s="180"/>
      <c r="H13" s="180"/>
      <c r="I13" s="184"/>
      <c r="J13" s="42"/>
    </row>
    <row r="14" spans="1:13" ht="27.75" customHeight="1" x14ac:dyDescent="0.2">
      <c r="A14" s="178" t="s">
        <v>425</v>
      </c>
      <c r="B14" s="40" t="s">
        <v>593</v>
      </c>
      <c r="C14" s="191" t="s">
        <v>519</v>
      </c>
      <c r="D14" s="141">
        <v>8.9909999999999997</v>
      </c>
      <c r="E14" s="142">
        <v>0.72299999999999998</v>
      </c>
      <c r="F14" s="143">
        <v>0.437</v>
      </c>
      <c r="G14" s="179">
        <v>2.88</v>
      </c>
      <c r="H14" s="180"/>
      <c r="I14" s="184"/>
      <c r="J14" s="42"/>
    </row>
    <row r="15" spans="1:13" ht="27.75" customHeight="1" x14ac:dyDescent="0.2">
      <c r="A15" s="178" t="s">
        <v>426</v>
      </c>
      <c r="B15" s="40" t="s">
        <v>563</v>
      </c>
      <c r="C15" s="191" t="s">
        <v>421</v>
      </c>
      <c r="D15" s="141">
        <v>8.9909999999999997</v>
      </c>
      <c r="E15" s="142">
        <v>0.72299999999999998</v>
      </c>
      <c r="F15" s="143">
        <v>0.437</v>
      </c>
      <c r="G15" s="180"/>
      <c r="H15" s="180"/>
      <c r="I15" s="184"/>
      <c r="J15" s="42"/>
    </row>
    <row r="16" spans="1:13" ht="27.75" customHeight="1" x14ac:dyDescent="0.2">
      <c r="A16" s="178" t="s">
        <v>427</v>
      </c>
      <c r="B16" s="40" t="s">
        <v>594</v>
      </c>
      <c r="C16" s="191">
        <v>0</v>
      </c>
      <c r="D16" s="141">
        <v>6.19</v>
      </c>
      <c r="E16" s="142">
        <v>0.6</v>
      </c>
      <c r="F16" s="143">
        <v>0.41499999999999998</v>
      </c>
      <c r="G16" s="179">
        <v>7.76</v>
      </c>
      <c r="H16" s="179">
        <v>2.5</v>
      </c>
      <c r="I16" s="185">
        <v>4.8499999999999996</v>
      </c>
      <c r="J16" s="41">
        <v>0.188</v>
      </c>
    </row>
    <row r="17" spans="1:10" ht="27.75" customHeight="1" x14ac:dyDescent="0.2">
      <c r="A17" s="178" t="s">
        <v>428</v>
      </c>
      <c r="B17" s="40" t="s">
        <v>564</v>
      </c>
      <c r="C17" s="191" t="s">
        <v>520</v>
      </c>
      <c r="D17" s="144">
        <v>27.443000000000001</v>
      </c>
      <c r="E17" s="145">
        <v>1.218</v>
      </c>
      <c r="F17" s="143">
        <v>0.89600000000000002</v>
      </c>
      <c r="G17" s="180"/>
      <c r="H17" s="180"/>
      <c r="I17" s="184"/>
      <c r="J17" s="42"/>
    </row>
    <row r="18" spans="1:10" ht="27.75" customHeight="1" x14ac:dyDescent="0.2">
      <c r="A18" s="178" t="s">
        <v>429</v>
      </c>
      <c r="B18" s="40" t="s">
        <v>565</v>
      </c>
      <c r="C18" s="191" t="s">
        <v>521</v>
      </c>
      <c r="D18" s="141">
        <v>-9.2620000000000005</v>
      </c>
      <c r="E18" s="142">
        <v>-0.36799999999999999</v>
      </c>
      <c r="F18" s="143">
        <v>-0.06</v>
      </c>
      <c r="G18" s="179">
        <v>0</v>
      </c>
      <c r="H18" s="180"/>
      <c r="I18" s="184"/>
      <c r="J18" s="42"/>
    </row>
    <row r="19" spans="1:10" ht="27.75" customHeight="1" x14ac:dyDescent="0.2">
      <c r="A19" s="178" t="s">
        <v>430</v>
      </c>
      <c r="B19" s="40" t="s">
        <v>566</v>
      </c>
      <c r="C19" s="191">
        <v>0</v>
      </c>
      <c r="D19" s="141">
        <v>-9.2620000000000005</v>
      </c>
      <c r="E19" s="142">
        <v>-0.36799999999999999</v>
      </c>
      <c r="F19" s="143">
        <v>-0.06</v>
      </c>
      <c r="G19" s="179">
        <v>0</v>
      </c>
      <c r="H19" s="180"/>
      <c r="I19" s="184"/>
      <c r="J19" s="41">
        <v>0.26700000000000002</v>
      </c>
    </row>
    <row r="20" spans="1:10" ht="27.75" customHeight="1" x14ac:dyDescent="0.2">
      <c r="A20" s="181" t="s">
        <v>431</v>
      </c>
      <c r="B20" s="40" t="s">
        <v>567</v>
      </c>
      <c r="C20" s="191" t="s">
        <v>518</v>
      </c>
      <c r="D20" s="141">
        <v>8.7149999999999999</v>
      </c>
      <c r="E20" s="142">
        <v>0.624</v>
      </c>
      <c r="F20" s="143">
        <v>0.34399999999999997</v>
      </c>
      <c r="G20" s="179">
        <v>2.16</v>
      </c>
      <c r="H20" s="180"/>
      <c r="I20" s="184"/>
      <c r="J20" s="42"/>
    </row>
    <row r="21" spans="1:10" ht="27.75" customHeight="1" x14ac:dyDescent="0.2">
      <c r="A21" s="181" t="s">
        <v>432</v>
      </c>
      <c r="B21" s="40" t="s">
        <v>568</v>
      </c>
      <c r="C21" s="191" t="s">
        <v>420</v>
      </c>
      <c r="D21" s="141">
        <v>8.7149999999999999</v>
      </c>
      <c r="E21" s="142">
        <v>0.624</v>
      </c>
      <c r="F21" s="143">
        <v>0.34399999999999997</v>
      </c>
      <c r="G21" s="180"/>
      <c r="H21" s="180"/>
      <c r="I21" s="184"/>
      <c r="J21" s="42"/>
    </row>
    <row r="22" spans="1:10" ht="27.75" customHeight="1" x14ac:dyDescent="0.2">
      <c r="A22" s="181" t="s">
        <v>433</v>
      </c>
      <c r="B22" s="40" t="s">
        <v>595</v>
      </c>
      <c r="C22" s="191" t="s">
        <v>519</v>
      </c>
      <c r="D22" s="141">
        <v>6.8230000000000004</v>
      </c>
      <c r="E22" s="142">
        <v>0.54900000000000004</v>
      </c>
      <c r="F22" s="143">
        <v>0.33100000000000002</v>
      </c>
      <c r="G22" s="179">
        <v>2.23</v>
      </c>
      <c r="H22" s="180"/>
      <c r="I22" s="184"/>
      <c r="J22" s="42"/>
    </row>
    <row r="23" spans="1:10" ht="27.75" customHeight="1" x14ac:dyDescent="0.2">
      <c r="A23" s="181" t="s">
        <v>434</v>
      </c>
      <c r="B23" s="40" t="s">
        <v>569</v>
      </c>
      <c r="C23" s="191" t="s">
        <v>421</v>
      </c>
      <c r="D23" s="141">
        <v>6.8230000000000004</v>
      </c>
      <c r="E23" s="142">
        <v>0.54900000000000004</v>
      </c>
      <c r="F23" s="143">
        <v>0.33100000000000002</v>
      </c>
      <c r="G23" s="180"/>
      <c r="H23" s="180"/>
      <c r="I23" s="184"/>
      <c r="J23" s="42"/>
    </row>
    <row r="24" spans="1:10" ht="27.75" customHeight="1" x14ac:dyDescent="0.2">
      <c r="A24" s="181" t="s">
        <v>435</v>
      </c>
      <c r="B24" s="40" t="s">
        <v>596</v>
      </c>
      <c r="C24" s="191">
        <v>0</v>
      </c>
      <c r="D24" s="141">
        <v>4.6970000000000001</v>
      </c>
      <c r="E24" s="142">
        <v>0.45500000000000002</v>
      </c>
      <c r="F24" s="143">
        <v>0.315</v>
      </c>
      <c r="G24" s="179">
        <v>5.94</v>
      </c>
      <c r="H24" s="179">
        <v>1.9</v>
      </c>
      <c r="I24" s="185">
        <v>3.68</v>
      </c>
      <c r="J24" s="41">
        <v>0.14299999999999999</v>
      </c>
    </row>
    <row r="25" spans="1:10" ht="27.75" customHeight="1" x14ac:dyDescent="0.2">
      <c r="A25" s="181" t="s">
        <v>436</v>
      </c>
      <c r="B25" s="40" t="s">
        <v>597</v>
      </c>
      <c r="C25" s="191">
        <v>0</v>
      </c>
      <c r="D25" s="141">
        <v>4.5309999999999997</v>
      </c>
      <c r="E25" s="142">
        <v>0.56999999999999995</v>
      </c>
      <c r="F25" s="143">
        <v>0.45300000000000001</v>
      </c>
      <c r="G25" s="179">
        <v>6.54</v>
      </c>
      <c r="H25" s="179">
        <v>4.41</v>
      </c>
      <c r="I25" s="185">
        <v>5.76</v>
      </c>
      <c r="J25" s="41">
        <v>0.125</v>
      </c>
    </row>
    <row r="26" spans="1:10" ht="27.75" customHeight="1" x14ac:dyDescent="0.2">
      <c r="A26" s="181" t="s">
        <v>437</v>
      </c>
      <c r="B26" s="40" t="s">
        <v>598</v>
      </c>
      <c r="C26" s="191">
        <v>0</v>
      </c>
      <c r="D26" s="141">
        <v>4.7320000000000002</v>
      </c>
      <c r="E26" s="142">
        <v>0.61599999999999999</v>
      </c>
      <c r="F26" s="143">
        <v>0.502</v>
      </c>
      <c r="G26" s="179">
        <v>96.14</v>
      </c>
      <c r="H26" s="179">
        <v>3.69</v>
      </c>
      <c r="I26" s="185">
        <v>5.73</v>
      </c>
      <c r="J26" s="41">
        <v>0.13100000000000001</v>
      </c>
    </row>
    <row r="27" spans="1:10" ht="27.75" customHeight="1" x14ac:dyDescent="0.2">
      <c r="A27" s="181" t="s">
        <v>438</v>
      </c>
      <c r="B27" s="40" t="s">
        <v>570</v>
      </c>
      <c r="C27" s="191" t="s">
        <v>520</v>
      </c>
      <c r="D27" s="144">
        <v>20.826000000000001</v>
      </c>
      <c r="E27" s="145">
        <v>0.92400000000000004</v>
      </c>
      <c r="F27" s="143">
        <v>0.68</v>
      </c>
      <c r="G27" s="180"/>
      <c r="H27" s="180"/>
      <c r="I27" s="184"/>
      <c r="J27" s="42"/>
    </row>
    <row r="28" spans="1:10" ht="27.75" customHeight="1" x14ac:dyDescent="0.2">
      <c r="A28" s="181" t="s">
        <v>439</v>
      </c>
      <c r="B28" s="40" t="s">
        <v>571</v>
      </c>
      <c r="C28" s="191" t="s">
        <v>521</v>
      </c>
      <c r="D28" s="141">
        <v>-9.2620000000000005</v>
      </c>
      <c r="E28" s="142">
        <v>-0.36799999999999999</v>
      </c>
      <c r="F28" s="143">
        <v>-0.06</v>
      </c>
      <c r="G28" s="179">
        <v>0</v>
      </c>
      <c r="H28" s="180"/>
      <c r="I28" s="184"/>
      <c r="J28" s="42"/>
    </row>
    <row r="29" spans="1:10" ht="27.75" customHeight="1" x14ac:dyDescent="0.2">
      <c r="A29" s="181" t="s">
        <v>440</v>
      </c>
      <c r="B29" s="193"/>
      <c r="C29" s="191">
        <v>0</v>
      </c>
      <c r="D29" s="141">
        <v>-8.2729999999999997</v>
      </c>
      <c r="E29" s="142">
        <v>-0.318</v>
      </c>
      <c r="F29" s="143">
        <v>-5.0999999999999997E-2</v>
      </c>
      <c r="G29" s="179">
        <v>0</v>
      </c>
      <c r="H29" s="180"/>
      <c r="I29" s="184"/>
      <c r="J29" s="42"/>
    </row>
    <row r="30" spans="1:10" ht="27.75" customHeight="1" x14ac:dyDescent="0.2">
      <c r="A30" s="181" t="s">
        <v>441</v>
      </c>
      <c r="B30" s="40" t="s">
        <v>572</v>
      </c>
      <c r="C30" s="191" t="s">
        <v>522</v>
      </c>
      <c r="D30" s="141">
        <v>-9.2620000000000005</v>
      </c>
      <c r="E30" s="142">
        <v>-0.36799999999999999</v>
      </c>
      <c r="F30" s="143">
        <v>-0.06</v>
      </c>
      <c r="G30" s="179">
        <v>0</v>
      </c>
      <c r="H30" s="180"/>
      <c r="I30" s="184"/>
      <c r="J30" s="41">
        <v>0.26700000000000002</v>
      </c>
    </row>
    <row r="31" spans="1:10" ht="27.75" customHeight="1" x14ac:dyDescent="0.2">
      <c r="A31" s="181" t="s">
        <v>442</v>
      </c>
      <c r="B31" s="40" t="s">
        <v>573</v>
      </c>
      <c r="C31" s="191" t="s">
        <v>522</v>
      </c>
      <c r="D31" s="141">
        <v>-8.2729999999999997</v>
      </c>
      <c r="E31" s="142">
        <v>-0.318</v>
      </c>
      <c r="F31" s="143">
        <v>-5.0999999999999997E-2</v>
      </c>
      <c r="G31" s="179">
        <v>0</v>
      </c>
      <c r="H31" s="180"/>
      <c r="I31" s="184"/>
      <c r="J31" s="41">
        <v>0.24299999999999999</v>
      </c>
    </row>
    <row r="32" spans="1:10" ht="27.75" customHeight="1" x14ac:dyDescent="0.2">
      <c r="A32" s="181" t="s">
        <v>443</v>
      </c>
      <c r="B32" s="40" t="s">
        <v>574</v>
      </c>
      <c r="C32" s="191" t="s">
        <v>522</v>
      </c>
      <c r="D32" s="141">
        <v>-5.7690000000000001</v>
      </c>
      <c r="E32" s="142">
        <v>-0.189</v>
      </c>
      <c r="F32" s="143">
        <v>-2.7E-2</v>
      </c>
      <c r="G32" s="179">
        <v>0</v>
      </c>
      <c r="H32" s="180"/>
      <c r="I32" s="184"/>
      <c r="J32" s="41">
        <v>0.19600000000000001</v>
      </c>
    </row>
    <row r="33" spans="1:10" ht="27.75" customHeight="1" x14ac:dyDescent="0.2">
      <c r="A33" s="178" t="s">
        <v>444</v>
      </c>
      <c r="B33" s="197"/>
      <c r="C33" s="191" t="s">
        <v>518</v>
      </c>
      <c r="D33" s="141">
        <v>6.3920000000000003</v>
      </c>
      <c r="E33" s="142">
        <v>0.45800000000000002</v>
      </c>
      <c r="F33" s="143">
        <v>0.252</v>
      </c>
      <c r="G33" s="179">
        <v>1.63</v>
      </c>
      <c r="H33" s="180"/>
      <c r="I33" s="184"/>
      <c r="J33" s="42"/>
    </row>
    <row r="34" spans="1:10" ht="27.75" customHeight="1" x14ac:dyDescent="0.2">
      <c r="A34" s="178" t="s">
        <v>445</v>
      </c>
      <c r="B34" s="197"/>
      <c r="C34" s="191" t="s">
        <v>420</v>
      </c>
      <c r="D34" s="141">
        <v>6.3920000000000003</v>
      </c>
      <c r="E34" s="142">
        <v>0.45800000000000002</v>
      </c>
      <c r="F34" s="143">
        <v>0.252</v>
      </c>
      <c r="G34" s="180"/>
      <c r="H34" s="180"/>
      <c r="I34" s="184"/>
      <c r="J34" s="42"/>
    </row>
    <row r="35" spans="1:10" ht="27.75" customHeight="1" x14ac:dyDescent="0.2">
      <c r="A35" s="178" t="s">
        <v>446</v>
      </c>
      <c r="B35" s="197"/>
      <c r="C35" s="191" t="s">
        <v>519</v>
      </c>
      <c r="D35" s="141">
        <v>5.0039999999999996</v>
      </c>
      <c r="E35" s="142">
        <v>0.40300000000000002</v>
      </c>
      <c r="F35" s="143">
        <v>0.24299999999999999</v>
      </c>
      <c r="G35" s="179">
        <v>1.69</v>
      </c>
      <c r="H35" s="180"/>
      <c r="I35" s="184"/>
      <c r="J35" s="42"/>
    </row>
    <row r="36" spans="1:10" ht="27.75" customHeight="1" x14ac:dyDescent="0.2">
      <c r="A36" s="178" t="s">
        <v>447</v>
      </c>
      <c r="B36" s="197"/>
      <c r="C36" s="191" t="s">
        <v>421</v>
      </c>
      <c r="D36" s="141">
        <v>5.0039999999999996</v>
      </c>
      <c r="E36" s="142">
        <v>0.40300000000000002</v>
      </c>
      <c r="F36" s="143">
        <v>0.24299999999999999</v>
      </c>
      <c r="G36" s="180"/>
      <c r="H36" s="180"/>
      <c r="I36" s="184"/>
      <c r="J36" s="42"/>
    </row>
    <row r="37" spans="1:10" ht="27.75" customHeight="1" x14ac:dyDescent="0.2">
      <c r="A37" s="178" t="s">
        <v>448</v>
      </c>
      <c r="B37" s="197"/>
      <c r="C37" s="191" t="s">
        <v>522</v>
      </c>
      <c r="D37" s="141">
        <v>3.4449999999999998</v>
      </c>
      <c r="E37" s="142">
        <v>0.33400000000000002</v>
      </c>
      <c r="F37" s="143">
        <v>0.23100000000000001</v>
      </c>
      <c r="G37" s="179">
        <v>4.41</v>
      </c>
      <c r="H37" s="179">
        <v>1.39</v>
      </c>
      <c r="I37" s="185">
        <v>2.7</v>
      </c>
      <c r="J37" s="41">
        <v>0.105</v>
      </c>
    </row>
    <row r="38" spans="1:10" ht="27.75" customHeight="1" x14ac:dyDescent="0.2">
      <c r="A38" s="178" t="s">
        <v>449</v>
      </c>
      <c r="B38" s="197"/>
      <c r="C38" s="191" t="s">
        <v>522</v>
      </c>
      <c r="D38" s="141">
        <v>3.2879999999999998</v>
      </c>
      <c r="E38" s="142">
        <v>0.41299999999999998</v>
      </c>
      <c r="F38" s="143">
        <v>0.32900000000000001</v>
      </c>
      <c r="G38" s="179">
        <v>4.8</v>
      </c>
      <c r="H38" s="179">
        <v>3.2</v>
      </c>
      <c r="I38" s="185">
        <v>4.18</v>
      </c>
      <c r="J38" s="41">
        <v>9.0999999999999998E-2</v>
      </c>
    </row>
    <row r="39" spans="1:10" ht="27.75" customHeight="1" x14ac:dyDescent="0.2">
      <c r="A39" s="178" t="s">
        <v>450</v>
      </c>
      <c r="B39" s="197"/>
      <c r="C39" s="191" t="s">
        <v>522</v>
      </c>
      <c r="D39" s="141">
        <v>3.42</v>
      </c>
      <c r="E39" s="142">
        <v>0.44500000000000001</v>
      </c>
      <c r="F39" s="143">
        <v>0.36299999999999999</v>
      </c>
      <c r="G39" s="179">
        <v>69.540000000000006</v>
      </c>
      <c r="H39" s="179">
        <v>2.67</v>
      </c>
      <c r="I39" s="185">
        <v>4.1399999999999997</v>
      </c>
      <c r="J39" s="41">
        <v>9.5000000000000001E-2</v>
      </c>
    </row>
    <row r="40" spans="1:10" ht="27.75" customHeight="1" x14ac:dyDescent="0.2">
      <c r="A40" s="178" t="s">
        <v>451</v>
      </c>
      <c r="B40" s="197"/>
      <c r="C40" s="191" t="s">
        <v>520</v>
      </c>
      <c r="D40" s="144">
        <v>15.273999999999999</v>
      </c>
      <c r="E40" s="145">
        <v>0.67800000000000005</v>
      </c>
      <c r="F40" s="143">
        <v>0.499</v>
      </c>
      <c r="G40" s="180"/>
      <c r="H40" s="180"/>
      <c r="I40" s="184"/>
      <c r="J40" s="42"/>
    </row>
    <row r="41" spans="1:10" ht="27.75" customHeight="1" x14ac:dyDescent="0.2">
      <c r="A41" s="178" t="s">
        <v>452</v>
      </c>
      <c r="B41" s="197"/>
      <c r="C41" s="191" t="s">
        <v>521</v>
      </c>
      <c r="D41" s="141">
        <v>-5.2069999999999999</v>
      </c>
      <c r="E41" s="142">
        <v>-0.20699999999999999</v>
      </c>
      <c r="F41" s="143">
        <v>-3.4000000000000002E-2</v>
      </c>
      <c r="G41" s="179">
        <v>0</v>
      </c>
      <c r="H41" s="180"/>
      <c r="I41" s="184"/>
      <c r="J41" s="42"/>
    </row>
    <row r="42" spans="1:10" ht="27.75" customHeight="1" x14ac:dyDescent="0.2">
      <c r="A42" s="178" t="s">
        <v>453</v>
      </c>
      <c r="B42" s="198"/>
      <c r="C42" s="191">
        <v>0</v>
      </c>
      <c r="D42" s="141">
        <v>-5.1719999999999997</v>
      </c>
      <c r="E42" s="142">
        <v>-0.19900000000000001</v>
      </c>
      <c r="F42" s="143">
        <v>-3.2000000000000001E-2</v>
      </c>
      <c r="G42" s="179">
        <v>0</v>
      </c>
      <c r="H42" s="180"/>
      <c r="I42" s="184"/>
      <c r="J42" s="42"/>
    </row>
    <row r="43" spans="1:10" ht="27.75" customHeight="1" x14ac:dyDescent="0.2">
      <c r="A43" s="178" t="s">
        <v>454</v>
      </c>
      <c r="B43" s="197"/>
      <c r="C43" s="191" t="s">
        <v>522</v>
      </c>
      <c r="D43" s="141">
        <v>-5.2069999999999999</v>
      </c>
      <c r="E43" s="142">
        <v>-0.20699999999999999</v>
      </c>
      <c r="F43" s="143">
        <v>-3.4000000000000002E-2</v>
      </c>
      <c r="G43" s="179">
        <v>0</v>
      </c>
      <c r="H43" s="180"/>
      <c r="I43" s="184"/>
      <c r="J43" s="41">
        <v>0.15</v>
      </c>
    </row>
    <row r="44" spans="1:10" ht="27.75" customHeight="1" x14ac:dyDescent="0.2">
      <c r="A44" s="178" t="s">
        <v>455</v>
      </c>
      <c r="B44" s="197"/>
      <c r="C44" s="191" t="s">
        <v>522</v>
      </c>
      <c r="D44" s="141">
        <v>-5.1719999999999997</v>
      </c>
      <c r="E44" s="142">
        <v>-0.19900000000000001</v>
      </c>
      <c r="F44" s="143">
        <v>-3.2000000000000001E-2</v>
      </c>
      <c r="G44" s="179">
        <v>0</v>
      </c>
      <c r="H44" s="180"/>
      <c r="I44" s="184"/>
      <c r="J44" s="41">
        <v>0.152</v>
      </c>
    </row>
    <row r="45" spans="1:10" ht="27.75" customHeight="1" x14ac:dyDescent="0.2">
      <c r="A45" s="178" t="s">
        <v>456</v>
      </c>
      <c r="B45" s="197"/>
      <c r="C45" s="191" t="s">
        <v>522</v>
      </c>
      <c r="D45" s="141">
        <v>-5.7690000000000001</v>
      </c>
      <c r="E45" s="142">
        <v>-0.189</v>
      </c>
      <c r="F45" s="143">
        <v>-2.7E-2</v>
      </c>
      <c r="G45" s="179">
        <v>9.39</v>
      </c>
      <c r="H45" s="180"/>
      <c r="I45" s="184"/>
      <c r="J45" s="41">
        <v>0.19600000000000001</v>
      </c>
    </row>
    <row r="46" spans="1:10" ht="27.75" customHeight="1" x14ac:dyDescent="0.2">
      <c r="A46" s="178" t="s">
        <v>457</v>
      </c>
      <c r="B46" s="40" t="s">
        <v>575</v>
      </c>
      <c r="C46" s="191" t="s">
        <v>518</v>
      </c>
      <c r="D46" s="141">
        <v>5.1859999999999999</v>
      </c>
      <c r="E46" s="142">
        <v>0.371</v>
      </c>
      <c r="F46" s="143">
        <v>0.20399999999999999</v>
      </c>
      <c r="G46" s="179">
        <v>1.36</v>
      </c>
      <c r="H46" s="180"/>
      <c r="I46" s="184"/>
      <c r="J46" s="42"/>
    </row>
    <row r="47" spans="1:10" ht="27.75" customHeight="1" x14ac:dyDescent="0.2">
      <c r="A47" s="178" t="s">
        <v>458</v>
      </c>
      <c r="B47" s="40" t="s">
        <v>576</v>
      </c>
      <c r="C47" s="191" t="s">
        <v>420</v>
      </c>
      <c r="D47" s="141">
        <v>5.1859999999999999</v>
      </c>
      <c r="E47" s="142">
        <v>0.371</v>
      </c>
      <c r="F47" s="143">
        <v>0.20399999999999999</v>
      </c>
      <c r="G47" s="180"/>
      <c r="H47" s="180"/>
      <c r="I47" s="184"/>
      <c r="J47" s="42"/>
    </row>
    <row r="48" spans="1:10" ht="27.75" customHeight="1" x14ac:dyDescent="0.2">
      <c r="A48" s="178" t="s">
        <v>459</v>
      </c>
      <c r="B48" s="40" t="s">
        <v>577</v>
      </c>
      <c r="C48" s="191" t="s">
        <v>519</v>
      </c>
      <c r="D48" s="141">
        <v>4.0599999999999996</v>
      </c>
      <c r="E48" s="142">
        <v>0.32700000000000001</v>
      </c>
      <c r="F48" s="143">
        <v>0.19700000000000001</v>
      </c>
      <c r="G48" s="179">
        <v>1.4</v>
      </c>
      <c r="H48" s="180"/>
      <c r="I48" s="184"/>
      <c r="J48" s="42"/>
    </row>
    <row r="49" spans="1:10" ht="27.75" customHeight="1" x14ac:dyDescent="0.2">
      <c r="A49" s="178" t="s">
        <v>460</v>
      </c>
      <c r="B49" s="40" t="s">
        <v>578</v>
      </c>
      <c r="C49" s="191" t="s">
        <v>421</v>
      </c>
      <c r="D49" s="141">
        <v>4.0599999999999996</v>
      </c>
      <c r="E49" s="142">
        <v>0.32700000000000001</v>
      </c>
      <c r="F49" s="143">
        <v>0.19700000000000001</v>
      </c>
      <c r="G49" s="180"/>
      <c r="H49" s="180"/>
      <c r="I49" s="184"/>
      <c r="J49" s="42"/>
    </row>
    <row r="50" spans="1:10" ht="27.75" customHeight="1" x14ac:dyDescent="0.2">
      <c r="A50" s="178" t="s">
        <v>461</v>
      </c>
      <c r="B50" s="40" t="s">
        <v>579</v>
      </c>
      <c r="C50" s="191" t="s">
        <v>522</v>
      </c>
      <c r="D50" s="141">
        <v>2.7949999999999999</v>
      </c>
      <c r="E50" s="142">
        <v>0.27100000000000002</v>
      </c>
      <c r="F50" s="143">
        <v>0.188</v>
      </c>
      <c r="G50" s="179">
        <v>3.61</v>
      </c>
      <c r="H50" s="179">
        <v>1.1299999999999999</v>
      </c>
      <c r="I50" s="185">
        <v>2.19</v>
      </c>
      <c r="J50" s="41">
        <v>8.5000000000000006E-2</v>
      </c>
    </row>
    <row r="51" spans="1:10" ht="27.75" customHeight="1" x14ac:dyDescent="0.2">
      <c r="A51" s="178" t="s">
        <v>462</v>
      </c>
      <c r="B51" s="40" t="s">
        <v>580</v>
      </c>
      <c r="C51" s="191" t="s">
        <v>522</v>
      </c>
      <c r="D51" s="141">
        <v>2.6680000000000001</v>
      </c>
      <c r="E51" s="142">
        <v>0.33500000000000002</v>
      </c>
      <c r="F51" s="143">
        <v>0.26700000000000002</v>
      </c>
      <c r="G51" s="179">
        <v>3.93</v>
      </c>
      <c r="H51" s="179">
        <v>2.6</v>
      </c>
      <c r="I51" s="185">
        <v>3.39</v>
      </c>
      <c r="J51" s="41">
        <v>7.3999999999999996E-2</v>
      </c>
    </row>
    <row r="52" spans="1:10" ht="27.75" customHeight="1" x14ac:dyDescent="0.2">
      <c r="A52" s="178" t="s">
        <v>463</v>
      </c>
      <c r="B52" s="40" t="s">
        <v>581</v>
      </c>
      <c r="C52" s="191" t="s">
        <v>522</v>
      </c>
      <c r="D52" s="141">
        <v>2.7749999999999999</v>
      </c>
      <c r="E52" s="142">
        <v>0.36099999999999999</v>
      </c>
      <c r="F52" s="143">
        <v>0.29399999999999998</v>
      </c>
      <c r="G52" s="179">
        <v>56.46</v>
      </c>
      <c r="H52" s="179">
        <v>2.17</v>
      </c>
      <c r="I52" s="185">
        <v>3.36</v>
      </c>
      <c r="J52" s="41">
        <v>7.6999999999999999E-2</v>
      </c>
    </row>
    <row r="53" spans="1:10" ht="27.75" customHeight="1" x14ac:dyDescent="0.2">
      <c r="A53" s="178" t="s">
        <v>464</v>
      </c>
      <c r="B53" s="40" t="s">
        <v>582</v>
      </c>
      <c r="C53" s="191" t="s">
        <v>520</v>
      </c>
      <c r="D53" s="144">
        <v>12.393000000000001</v>
      </c>
      <c r="E53" s="145">
        <v>0.55000000000000004</v>
      </c>
      <c r="F53" s="143">
        <v>0.40500000000000003</v>
      </c>
      <c r="G53" s="180"/>
      <c r="H53" s="180"/>
      <c r="I53" s="184"/>
      <c r="J53" s="42"/>
    </row>
    <row r="54" spans="1:10" ht="27.75" customHeight="1" x14ac:dyDescent="0.2">
      <c r="A54" s="178" t="s">
        <v>465</v>
      </c>
      <c r="B54" s="40" t="s">
        <v>583</v>
      </c>
      <c r="C54" s="191" t="s">
        <v>521</v>
      </c>
      <c r="D54" s="141">
        <v>-4.2249999999999996</v>
      </c>
      <c r="E54" s="142">
        <v>-0.16800000000000001</v>
      </c>
      <c r="F54" s="143">
        <v>-2.7E-2</v>
      </c>
      <c r="G54" s="179">
        <v>0</v>
      </c>
      <c r="H54" s="180"/>
      <c r="I54" s="184"/>
      <c r="J54" s="42"/>
    </row>
    <row r="55" spans="1:10" ht="27.75" customHeight="1" x14ac:dyDescent="0.2">
      <c r="A55" s="178" t="s">
        <v>466</v>
      </c>
      <c r="B55" s="193"/>
      <c r="C55" s="191">
        <v>0</v>
      </c>
      <c r="D55" s="141">
        <v>-4.1970000000000001</v>
      </c>
      <c r="E55" s="142">
        <v>-0.161</v>
      </c>
      <c r="F55" s="143">
        <v>-2.5999999999999999E-2</v>
      </c>
      <c r="G55" s="179">
        <v>0</v>
      </c>
      <c r="H55" s="180"/>
      <c r="I55" s="184"/>
      <c r="J55" s="42"/>
    </row>
    <row r="56" spans="1:10" ht="27.75" customHeight="1" x14ac:dyDescent="0.2">
      <c r="A56" s="178" t="s">
        <v>467</v>
      </c>
      <c r="B56" s="40" t="s">
        <v>584</v>
      </c>
      <c r="C56" s="191" t="s">
        <v>522</v>
      </c>
      <c r="D56" s="141">
        <v>-4.2249999999999996</v>
      </c>
      <c r="E56" s="142">
        <v>-0.16800000000000001</v>
      </c>
      <c r="F56" s="143">
        <v>-2.7E-2</v>
      </c>
      <c r="G56" s="179">
        <v>0</v>
      </c>
      <c r="H56" s="180"/>
      <c r="I56" s="184"/>
      <c r="J56" s="41">
        <v>0.122</v>
      </c>
    </row>
    <row r="57" spans="1:10" ht="27.75" customHeight="1" x14ac:dyDescent="0.2">
      <c r="A57" s="178" t="s">
        <v>468</v>
      </c>
      <c r="B57" s="40" t="s">
        <v>585</v>
      </c>
      <c r="C57" s="191" t="s">
        <v>522</v>
      </c>
      <c r="D57" s="141">
        <v>-4.1970000000000001</v>
      </c>
      <c r="E57" s="142">
        <v>-0.161</v>
      </c>
      <c r="F57" s="143">
        <v>-2.5999999999999999E-2</v>
      </c>
      <c r="G57" s="179">
        <v>0</v>
      </c>
      <c r="H57" s="180"/>
      <c r="I57" s="184"/>
      <c r="J57" s="41">
        <v>0.123</v>
      </c>
    </row>
    <row r="58" spans="1:10" ht="27.75" customHeight="1" x14ac:dyDescent="0.2">
      <c r="A58" s="178" t="s">
        <v>469</v>
      </c>
      <c r="B58" s="40" t="s">
        <v>586</v>
      </c>
      <c r="C58" s="191" t="s">
        <v>522</v>
      </c>
      <c r="D58" s="141">
        <v>-4.681</v>
      </c>
      <c r="E58" s="142">
        <v>-0.153</v>
      </c>
      <c r="F58" s="143">
        <v>-2.1999999999999999E-2</v>
      </c>
      <c r="G58" s="179">
        <v>7.62</v>
      </c>
      <c r="H58" s="180"/>
      <c r="I58" s="184"/>
      <c r="J58" s="41">
        <v>0.159</v>
      </c>
    </row>
    <row r="59" spans="1:10" ht="27.75" customHeight="1" x14ac:dyDescent="0.2">
      <c r="A59" s="178" t="s">
        <v>470</v>
      </c>
      <c r="B59" s="197"/>
      <c r="C59" s="191" t="s">
        <v>518</v>
      </c>
      <c r="D59" s="141">
        <v>4.3330000000000002</v>
      </c>
      <c r="E59" s="142">
        <v>0.31</v>
      </c>
      <c r="F59" s="143">
        <v>0.17100000000000001</v>
      </c>
      <c r="G59" s="179">
        <v>1.17</v>
      </c>
      <c r="H59" s="180"/>
      <c r="I59" s="184"/>
      <c r="J59" s="42"/>
    </row>
    <row r="60" spans="1:10" ht="27.75" customHeight="1" x14ac:dyDescent="0.2">
      <c r="A60" s="178" t="s">
        <v>471</v>
      </c>
      <c r="B60" s="197"/>
      <c r="C60" s="191" t="s">
        <v>420</v>
      </c>
      <c r="D60" s="141">
        <v>4.3330000000000002</v>
      </c>
      <c r="E60" s="142">
        <v>0.31</v>
      </c>
      <c r="F60" s="143">
        <v>0.17100000000000001</v>
      </c>
      <c r="G60" s="180"/>
      <c r="H60" s="180"/>
      <c r="I60" s="184"/>
      <c r="J60" s="42"/>
    </row>
    <row r="61" spans="1:10" ht="27.75" customHeight="1" x14ac:dyDescent="0.2">
      <c r="A61" s="178" t="s">
        <v>472</v>
      </c>
      <c r="B61" s="197"/>
      <c r="C61" s="191" t="s">
        <v>519</v>
      </c>
      <c r="D61" s="141">
        <v>3.3919999999999999</v>
      </c>
      <c r="E61" s="142">
        <v>0.27300000000000002</v>
      </c>
      <c r="F61" s="143">
        <v>0.16500000000000001</v>
      </c>
      <c r="G61" s="179">
        <v>1.2</v>
      </c>
      <c r="H61" s="180"/>
      <c r="I61" s="184"/>
      <c r="J61" s="42"/>
    </row>
    <row r="62" spans="1:10" ht="27.75" customHeight="1" x14ac:dyDescent="0.2">
      <c r="A62" s="178" t="s">
        <v>473</v>
      </c>
      <c r="B62" s="197"/>
      <c r="C62" s="191" t="s">
        <v>421</v>
      </c>
      <c r="D62" s="141">
        <v>3.3919999999999999</v>
      </c>
      <c r="E62" s="142">
        <v>0.27300000000000002</v>
      </c>
      <c r="F62" s="143">
        <v>0.16500000000000001</v>
      </c>
      <c r="G62" s="180"/>
      <c r="H62" s="180"/>
      <c r="I62" s="184"/>
      <c r="J62" s="42"/>
    </row>
    <row r="63" spans="1:10" ht="27.75" customHeight="1" x14ac:dyDescent="0.2">
      <c r="A63" s="178" t="s">
        <v>474</v>
      </c>
      <c r="B63" s="197"/>
      <c r="C63" s="191" t="s">
        <v>522</v>
      </c>
      <c r="D63" s="141">
        <v>2.3359999999999999</v>
      </c>
      <c r="E63" s="142">
        <v>0.22600000000000001</v>
      </c>
      <c r="F63" s="143">
        <v>0.157</v>
      </c>
      <c r="G63" s="179">
        <v>3.05</v>
      </c>
      <c r="H63" s="179">
        <v>0.94</v>
      </c>
      <c r="I63" s="185">
        <v>1.83</v>
      </c>
      <c r="J63" s="41">
        <v>7.0999999999999994E-2</v>
      </c>
    </row>
    <row r="64" spans="1:10" ht="27.75" customHeight="1" x14ac:dyDescent="0.2">
      <c r="A64" s="178" t="s">
        <v>475</v>
      </c>
      <c r="B64" s="197"/>
      <c r="C64" s="191" t="s">
        <v>522</v>
      </c>
      <c r="D64" s="141">
        <v>2.2290000000000001</v>
      </c>
      <c r="E64" s="142">
        <v>0.28000000000000003</v>
      </c>
      <c r="F64" s="143">
        <v>0.223</v>
      </c>
      <c r="G64" s="179">
        <v>3.31</v>
      </c>
      <c r="H64" s="179">
        <v>2.17</v>
      </c>
      <c r="I64" s="185">
        <v>2.83</v>
      </c>
      <c r="J64" s="41">
        <v>6.2E-2</v>
      </c>
    </row>
    <row r="65" spans="1:10" ht="27.75" customHeight="1" x14ac:dyDescent="0.2">
      <c r="A65" s="178" t="s">
        <v>476</v>
      </c>
      <c r="B65" s="197"/>
      <c r="C65" s="191" t="s">
        <v>522</v>
      </c>
      <c r="D65" s="141">
        <v>2.319</v>
      </c>
      <c r="E65" s="142">
        <v>0.30199999999999999</v>
      </c>
      <c r="F65" s="143">
        <v>0.246</v>
      </c>
      <c r="G65" s="179">
        <v>47.2</v>
      </c>
      <c r="H65" s="179">
        <v>1.81</v>
      </c>
      <c r="I65" s="185">
        <v>2.81</v>
      </c>
      <c r="J65" s="41">
        <v>6.4000000000000001E-2</v>
      </c>
    </row>
    <row r="66" spans="1:10" ht="27.75" customHeight="1" x14ac:dyDescent="0.2">
      <c r="A66" s="178" t="s">
        <v>477</v>
      </c>
      <c r="B66" s="197"/>
      <c r="C66" s="191" t="s">
        <v>520</v>
      </c>
      <c r="D66" s="144">
        <v>10.355</v>
      </c>
      <c r="E66" s="145">
        <v>0.46</v>
      </c>
      <c r="F66" s="143">
        <v>0.33800000000000002</v>
      </c>
      <c r="G66" s="180"/>
      <c r="H66" s="180"/>
      <c r="I66" s="184"/>
      <c r="J66" s="42"/>
    </row>
    <row r="67" spans="1:10" ht="27.75" customHeight="1" x14ac:dyDescent="0.2">
      <c r="A67" s="178" t="s">
        <v>478</v>
      </c>
      <c r="B67" s="197"/>
      <c r="C67" s="191" t="s">
        <v>521</v>
      </c>
      <c r="D67" s="141">
        <v>-3.53</v>
      </c>
      <c r="E67" s="142">
        <v>-0.14000000000000001</v>
      </c>
      <c r="F67" s="143">
        <v>-2.3E-2</v>
      </c>
      <c r="G67" s="179">
        <v>0</v>
      </c>
      <c r="H67" s="180"/>
      <c r="I67" s="184"/>
      <c r="J67" s="42"/>
    </row>
    <row r="68" spans="1:10" ht="27.75" customHeight="1" x14ac:dyDescent="0.2">
      <c r="A68" s="178" t="s">
        <v>479</v>
      </c>
      <c r="B68" s="198"/>
      <c r="C68" s="191">
        <v>0</v>
      </c>
      <c r="D68" s="141">
        <v>-3.5059999999999998</v>
      </c>
      <c r="E68" s="142">
        <v>-0.13500000000000001</v>
      </c>
      <c r="F68" s="143">
        <v>-2.1000000000000001E-2</v>
      </c>
      <c r="G68" s="179">
        <v>0</v>
      </c>
      <c r="H68" s="180"/>
      <c r="I68" s="184"/>
      <c r="J68" s="42"/>
    </row>
    <row r="69" spans="1:10" ht="27.75" customHeight="1" x14ac:dyDescent="0.2">
      <c r="A69" s="178" t="s">
        <v>480</v>
      </c>
      <c r="B69" s="197"/>
      <c r="C69" s="191" t="s">
        <v>522</v>
      </c>
      <c r="D69" s="141">
        <v>-3.53</v>
      </c>
      <c r="E69" s="142">
        <v>-0.14000000000000001</v>
      </c>
      <c r="F69" s="143">
        <v>-2.3E-2</v>
      </c>
      <c r="G69" s="179">
        <v>0</v>
      </c>
      <c r="H69" s="180"/>
      <c r="I69" s="184"/>
      <c r="J69" s="41">
        <v>0.10199999999999999</v>
      </c>
    </row>
    <row r="70" spans="1:10" ht="27.75" customHeight="1" x14ac:dyDescent="0.2">
      <c r="A70" s="178" t="s">
        <v>481</v>
      </c>
      <c r="B70" s="197"/>
      <c r="C70" s="191" t="s">
        <v>522</v>
      </c>
      <c r="D70" s="141">
        <v>-3.5059999999999998</v>
      </c>
      <c r="E70" s="142">
        <v>-0.13500000000000001</v>
      </c>
      <c r="F70" s="143">
        <v>-2.1000000000000001E-2</v>
      </c>
      <c r="G70" s="179">
        <v>0</v>
      </c>
      <c r="H70" s="180"/>
      <c r="I70" s="184"/>
      <c r="J70" s="41">
        <v>0.10299999999999999</v>
      </c>
    </row>
    <row r="71" spans="1:10" ht="27.75" customHeight="1" x14ac:dyDescent="0.2">
      <c r="A71" s="178" t="s">
        <v>482</v>
      </c>
      <c r="B71" s="197"/>
      <c r="C71" s="191" t="s">
        <v>522</v>
      </c>
      <c r="D71" s="141">
        <v>-3.911</v>
      </c>
      <c r="E71" s="142">
        <v>-0.128</v>
      </c>
      <c r="F71" s="143">
        <v>-1.7999999999999999E-2</v>
      </c>
      <c r="G71" s="179">
        <v>6.37</v>
      </c>
      <c r="H71" s="180"/>
      <c r="I71" s="184"/>
      <c r="J71" s="41">
        <v>0.13300000000000001</v>
      </c>
    </row>
    <row r="72" spans="1:10" ht="27.75" customHeight="1" x14ac:dyDescent="0.2">
      <c r="A72" s="178" t="s">
        <v>483</v>
      </c>
      <c r="B72" s="197"/>
      <c r="C72" s="191" t="s">
        <v>518</v>
      </c>
      <c r="D72" s="141">
        <v>3.0779999999999998</v>
      </c>
      <c r="E72" s="142">
        <v>0.22</v>
      </c>
      <c r="F72" s="143">
        <v>0.121</v>
      </c>
      <c r="G72" s="179">
        <v>0.89</v>
      </c>
      <c r="H72" s="180"/>
      <c r="I72" s="184"/>
      <c r="J72" s="42"/>
    </row>
    <row r="73" spans="1:10" ht="27.75" customHeight="1" x14ac:dyDescent="0.2">
      <c r="A73" s="178" t="s">
        <v>484</v>
      </c>
      <c r="B73" s="197"/>
      <c r="C73" s="191" t="s">
        <v>420</v>
      </c>
      <c r="D73" s="141">
        <v>3.0779999999999998</v>
      </c>
      <c r="E73" s="142">
        <v>0.22</v>
      </c>
      <c r="F73" s="143">
        <v>0.121</v>
      </c>
      <c r="G73" s="180"/>
      <c r="H73" s="180"/>
      <c r="I73" s="184"/>
      <c r="J73" s="42"/>
    </row>
    <row r="74" spans="1:10" ht="27.75" customHeight="1" x14ac:dyDescent="0.2">
      <c r="A74" s="178" t="s">
        <v>485</v>
      </c>
      <c r="B74" s="197"/>
      <c r="C74" s="191" t="s">
        <v>519</v>
      </c>
      <c r="D74" s="141">
        <v>2.4089999999999998</v>
      </c>
      <c r="E74" s="142">
        <v>0.19400000000000001</v>
      </c>
      <c r="F74" s="143">
        <v>0.11700000000000001</v>
      </c>
      <c r="G74" s="179">
        <v>0.91</v>
      </c>
      <c r="H74" s="180"/>
      <c r="I74" s="184"/>
      <c r="J74" s="42"/>
    </row>
    <row r="75" spans="1:10" ht="27.75" customHeight="1" x14ac:dyDescent="0.2">
      <c r="A75" s="178" t="s">
        <v>486</v>
      </c>
      <c r="B75" s="197"/>
      <c r="C75" s="191" t="s">
        <v>421</v>
      </c>
      <c r="D75" s="141">
        <v>2.4089999999999998</v>
      </c>
      <c r="E75" s="142">
        <v>0.19400000000000001</v>
      </c>
      <c r="F75" s="143">
        <v>0.11700000000000001</v>
      </c>
      <c r="G75" s="180"/>
      <c r="H75" s="180"/>
      <c r="I75" s="184"/>
      <c r="J75" s="42"/>
    </row>
    <row r="76" spans="1:10" ht="27.75" customHeight="1" x14ac:dyDescent="0.2">
      <c r="A76" s="178" t="s">
        <v>487</v>
      </c>
      <c r="B76" s="197"/>
      <c r="C76" s="191" t="s">
        <v>522</v>
      </c>
      <c r="D76" s="141">
        <v>1.659</v>
      </c>
      <c r="E76" s="142">
        <v>0.161</v>
      </c>
      <c r="F76" s="143">
        <v>0.111</v>
      </c>
      <c r="G76" s="179">
        <v>2.2200000000000002</v>
      </c>
      <c r="H76" s="179">
        <v>0.67</v>
      </c>
      <c r="I76" s="185">
        <v>1.3</v>
      </c>
      <c r="J76" s="41">
        <v>0.05</v>
      </c>
    </row>
    <row r="77" spans="1:10" ht="27.75" customHeight="1" x14ac:dyDescent="0.2">
      <c r="A77" s="178" t="s">
        <v>488</v>
      </c>
      <c r="B77" s="197"/>
      <c r="C77" s="191" t="s">
        <v>522</v>
      </c>
      <c r="D77" s="141">
        <v>1.583</v>
      </c>
      <c r="E77" s="142">
        <v>0.19900000000000001</v>
      </c>
      <c r="F77" s="143">
        <v>0.158</v>
      </c>
      <c r="G77" s="179">
        <v>2.41</v>
      </c>
      <c r="H77" s="179">
        <v>1.54</v>
      </c>
      <c r="I77" s="185">
        <v>2.0099999999999998</v>
      </c>
      <c r="J77" s="41">
        <v>4.3999999999999997E-2</v>
      </c>
    </row>
    <row r="78" spans="1:10" ht="27.75" customHeight="1" x14ac:dyDescent="0.2">
      <c r="A78" s="178" t="s">
        <v>489</v>
      </c>
      <c r="B78" s="197"/>
      <c r="C78" s="191" t="s">
        <v>522</v>
      </c>
      <c r="D78" s="141">
        <v>1.647</v>
      </c>
      <c r="E78" s="142">
        <v>0.214</v>
      </c>
      <c r="F78" s="143">
        <v>0.17499999999999999</v>
      </c>
      <c r="G78" s="179">
        <v>33.58</v>
      </c>
      <c r="H78" s="179">
        <v>1.29</v>
      </c>
      <c r="I78" s="185">
        <v>2</v>
      </c>
      <c r="J78" s="41">
        <v>4.5999999999999999E-2</v>
      </c>
    </row>
    <row r="79" spans="1:10" ht="27.75" customHeight="1" x14ac:dyDescent="0.2">
      <c r="A79" s="178" t="s">
        <v>490</v>
      </c>
      <c r="B79" s="197"/>
      <c r="C79" s="191" t="s">
        <v>520</v>
      </c>
      <c r="D79" s="144">
        <v>7.3540000000000001</v>
      </c>
      <c r="E79" s="145">
        <v>0.32600000000000001</v>
      </c>
      <c r="F79" s="143">
        <v>0.24</v>
      </c>
      <c r="G79" s="180"/>
      <c r="H79" s="180"/>
      <c r="I79" s="184"/>
      <c r="J79" s="42"/>
    </row>
    <row r="80" spans="1:10" ht="27.75" customHeight="1" x14ac:dyDescent="0.2">
      <c r="A80" s="178" t="s">
        <v>491</v>
      </c>
      <c r="B80" s="197"/>
      <c r="C80" s="191" t="s">
        <v>521</v>
      </c>
      <c r="D80" s="141">
        <v>-2.5070000000000001</v>
      </c>
      <c r="E80" s="142">
        <v>-0.1</v>
      </c>
      <c r="F80" s="143">
        <v>-1.6E-2</v>
      </c>
      <c r="G80" s="179">
        <v>0</v>
      </c>
      <c r="H80" s="180"/>
      <c r="I80" s="184"/>
      <c r="J80" s="42"/>
    </row>
    <row r="81" spans="1:10" ht="27.75" customHeight="1" x14ac:dyDescent="0.2">
      <c r="A81" s="178" t="s">
        <v>492</v>
      </c>
      <c r="B81" s="198"/>
      <c r="C81" s="191">
        <v>0</v>
      </c>
      <c r="D81" s="141">
        <v>-2.4900000000000002</v>
      </c>
      <c r="E81" s="142">
        <v>-9.6000000000000002E-2</v>
      </c>
      <c r="F81" s="143">
        <v>-1.4999999999999999E-2</v>
      </c>
      <c r="G81" s="179">
        <v>0</v>
      </c>
      <c r="H81" s="180"/>
      <c r="I81" s="184"/>
      <c r="J81" s="42"/>
    </row>
    <row r="82" spans="1:10" ht="27.75" customHeight="1" x14ac:dyDescent="0.2">
      <c r="A82" s="178" t="s">
        <v>493</v>
      </c>
      <c r="B82" s="197"/>
      <c r="C82" s="191" t="s">
        <v>522</v>
      </c>
      <c r="D82" s="141">
        <v>-2.5070000000000001</v>
      </c>
      <c r="E82" s="142">
        <v>-0.1</v>
      </c>
      <c r="F82" s="143">
        <v>-1.6E-2</v>
      </c>
      <c r="G82" s="179">
        <v>0</v>
      </c>
      <c r="H82" s="180"/>
      <c r="I82" s="184"/>
      <c r="J82" s="41">
        <v>7.1999999999999995E-2</v>
      </c>
    </row>
    <row r="83" spans="1:10" ht="27.75" customHeight="1" x14ac:dyDescent="0.2">
      <c r="A83" s="178" t="s">
        <v>494</v>
      </c>
      <c r="B83" s="197"/>
      <c r="C83" s="191" t="s">
        <v>522</v>
      </c>
      <c r="D83" s="141">
        <v>-2.4900000000000002</v>
      </c>
      <c r="E83" s="142">
        <v>-9.6000000000000002E-2</v>
      </c>
      <c r="F83" s="143">
        <v>-1.4999999999999999E-2</v>
      </c>
      <c r="G83" s="179">
        <v>0</v>
      </c>
      <c r="H83" s="180"/>
      <c r="I83" s="184"/>
      <c r="J83" s="41">
        <v>7.2999999999999995E-2</v>
      </c>
    </row>
    <row r="84" spans="1:10" ht="27.75" customHeight="1" x14ac:dyDescent="0.2">
      <c r="A84" s="178" t="s">
        <v>495</v>
      </c>
      <c r="B84" s="197"/>
      <c r="C84" s="191" t="s">
        <v>522</v>
      </c>
      <c r="D84" s="141">
        <v>-2.778</v>
      </c>
      <c r="E84" s="142">
        <v>-9.0999999999999998E-2</v>
      </c>
      <c r="F84" s="143">
        <v>-1.2999999999999999E-2</v>
      </c>
      <c r="G84" s="179">
        <v>4.5199999999999996</v>
      </c>
      <c r="H84" s="180"/>
      <c r="I84" s="184"/>
      <c r="J84" s="41">
        <v>9.4E-2</v>
      </c>
    </row>
    <row r="85" spans="1:10" ht="27.75" customHeight="1" x14ac:dyDescent="0.2">
      <c r="A85" s="178" t="s">
        <v>496</v>
      </c>
      <c r="B85" s="197"/>
      <c r="C85" s="191" t="s">
        <v>518</v>
      </c>
      <c r="D85" s="141">
        <v>1.1240000000000001</v>
      </c>
      <c r="E85" s="142">
        <v>0.08</v>
      </c>
      <c r="F85" s="143">
        <v>4.3999999999999997E-2</v>
      </c>
      <c r="G85" s="179">
        <v>0.45</v>
      </c>
      <c r="H85" s="180"/>
      <c r="I85" s="184"/>
      <c r="J85" s="42"/>
    </row>
    <row r="86" spans="1:10" ht="27.75" customHeight="1" x14ac:dyDescent="0.2">
      <c r="A86" s="178" t="s">
        <v>497</v>
      </c>
      <c r="B86" s="197"/>
      <c r="C86" s="191" t="s">
        <v>420</v>
      </c>
      <c r="D86" s="141">
        <v>1.1240000000000001</v>
      </c>
      <c r="E86" s="142">
        <v>0.08</v>
      </c>
      <c r="F86" s="143">
        <v>4.3999999999999997E-2</v>
      </c>
      <c r="G86" s="180"/>
      <c r="H86" s="180"/>
      <c r="I86" s="184"/>
      <c r="J86" s="42"/>
    </row>
    <row r="87" spans="1:10" ht="27.75" customHeight="1" x14ac:dyDescent="0.2">
      <c r="A87" s="178" t="s">
        <v>498</v>
      </c>
      <c r="B87" s="197"/>
      <c r="C87" s="191" t="s">
        <v>519</v>
      </c>
      <c r="D87" s="141">
        <v>0.88</v>
      </c>
      <c r="E87" s="142">
        <v>7.0999999999999994E-2</v>
      </c>
      <c r="F87" s="143">
        <v>4.2999999999999997E-2</v>
      </c>
      <c r="G87" s="179">
        <v>0.45</v>
      </c>
      <c r="H87" s="180"/>
      <c r="I87" s="184"/>
      <c r="J87" s="42"/>
    </row>
    <row r="88" spans="1:10" ht="27.75" customHeight="1" x14ac:dyDescent="0.2">
      <c r="A88" s="178" t="s">
        <v>499</v>
      </c>
      <c r="B88" s="197"/>
      <c r="C88" s="191" t="s">
        <v>421</v>
      </c>
      <c r="D88" s="141">
        <v>0.88</v>
      </c>
      <c r="E88" s="142">
        <v>7.0999999999999994E-2</v>
      </c>
      <c r="F88" s="143">
        <v>4.2999999999999997E-2</v>
      </c>
      <c r="G88" s="180"/>
      <c r="H88" s="180"/>
      <c r="I88" s="184"/>
      <c r="J88" s="42"/>
    </row>
    <row r="89" spans="1:10" ht="27.75" customHeight="1" x14ac:dyDescent="0.2">
      <c r="A89" s="178" t="s">
        <v>500</v>
      </c>
      <c r="B89" s="197"/>
      <c r="C89" s="191" t="s">
        <v>522</v>
      </c>
      <c r="D89" s="141">
        <v>0.60599999999999998</v>
      </c>
      <c r="E89" s="142">
        <v>5.8999999999999997E-2</v>
      </c>
      <c r="F89" s="143">
        <v>4.1000000000000002E-2</v>
      </c>
      <c r="G89" s="179">
        <v>0.93</v>
      </c>
      <c r="H89" s="179">
        <v>0.24</v>
      </c>
      <c r="I89" s="185">
        <v>0.47</v>
      </c>
      <c r="J89" s="41">
        <v>1.7999999999999999E-2</v>
      </c>
    </row>
    <row r="90" spans="1:10" ht="27.75" customHeight="1" x14ac:dyDescent="0.2">
      <c r="A90" s="178" t="s">
        <v>501</v>
      </c>
      <c r="B90" s="197"/>
      <c r="C90" s="191" t="s">
        <v>522</v>
      </c>
      <c r="D90" s="141">
        <v>0.57799999999999996</v>
      </c>
      <c r="E90" s="142">
        <v>7.2999999999999995E-2</v>
      </c>
      <c r="F90" s="143">
        <v>5.8000000000000003E-2</v>
      </c>
      <c r="G90" s="179">
        <v>1</v>
      </c>
      <c r="H90" s="179">
        <v>0.56000000000000005</v>
      </c>
      <c r="I90" s="185">
        <v>0.73</v>
      </c>
      <c r="J90" s="41">
        <v>1.6E-2</v>
      </c>
    </row>
    <row r="91" spans="1:10" ht="27.75" customHeight="1" x14ac:dyDescent="0.2">
      <c r="A91" s="178" t="s">
        <v>502</v>
      </c>
      <c r="B91" s="197"/>
      <c r="C91" s="191" t="s">
        <v>522</v>
      </c>
      <c r="D91" s="141">
        <v>0.60099999999999998</v>
      </c>
      <c r="E91" s="142">
        <v>7.8E-2</v>
      </c>
      <c r="F91" s="143">
        <v>6.4000000000000001E-2</v>
      </c>
      <c r="G91" s="179">
        <v>12.38</v>
      </c>
      <c r="H91" s="179">
        <v>0.47</v>
      </c>
      <c r="I91" s="185">
        <v>0.73</v>
      </c>
      <c r="J91" s="41">
        <v>1.7000000000000001E-2</v>
      </c>
    </row>
    <row r="92" spans="1:10" ht="27.75" customHeight="1" x14ac:dyDescent="0.2">
      <c r="A92" s="178" t="s">
        <v>503</v>
      </c>
      <c r="B92" s="197"/>
      <c r="C92" s="191" t="s">
        <v>520</v>
      </c>
      <c r="D92" s="144">
        <v>2.6850000000000001</v>
      </c>
      <c r="E92" s="145">
        <v>0.11899999999999999</v>
      </c>
      <c r="F92" s="143">
        <v>8.7999999999999995E-2</v>
      </c>
      <c r="G92" s="180"/>
      <c r="H92" s="180"/>
      <c r="I92" s="184"/>
      <c r="J92" s="42"/>
    </row>
    <row r="93" spans="1:10" ht="27.75" customHeight="1" x14ac:dyDescent="0.2">
      <c r="A93" s="178" t="s">
        <v>504</v>
      </c>
      <c r="B93" s="197"/>
      <c r="C93" s="191" t="s">
        <v>521</v>
      </c>
      <c r="D93" s="141">
        <v>-0.91500000000000004</v>
      </c>
      <c r="E93" s="142">
        <v>-3.5999999999999997E-2</v>
      </c>
      <c r="F93" s="143">
        <v>-6.0000000000000001E-3</v>
      </c>
      <c r="G93" s="179">
        <v>0</v>
      </c>
      <c r="H93" s="180"/>
      <c r="I93" s="184"/>
      <c r="J93" s="42"/>
    </row>
    <row r="94" spans="1:10" ht="27.75" customHeight="1" x14ac:dyDescent="0.2">
      <c r="A94" s="178" t="s">
        <v>505</v>
      </c>
      <c r="B94" s="198"/>
      <c r="C94" s="191">
        <v>0</v>
      </c>
      <c r="D94" s="141">
        <v>-0.90900000000000003</v>
      </c>
      <c r="E94" s="142">
        <v>-3.5000000000000003E-2</v>
      </c>
      <c r="F94" s="143">
        <v>-6.0000000000000001E-3</v>
      </c>
      <c r="G94" s="179">
        <v>0</v>
      </c>
      <c r="H94" s="180"/>
      <c r="I94" s="184"/>
      <c r="J94" s="42"/>
    </row>
    <row r="95" spans="1:10" ht="27.75" customHeight="1" x14ac:dyDescent="0.2">
      <c r="A95" s="178" t="s">
        <v>506</v>
      </c>
      <c r="B95" s="197"/>
      <c r="C95" s="191" t="s">
        <v>522</v>
      </c>
      <c r="D95" s="141">
        <v>-0.91500000000000004</v>
      </c>
      <c r="E95" s="142">
        <v>-3.5999999999999997E-2</v>
      </c>
      <c r="F95" s="143">
        <v>-6.0000000000000001E-3</v>
      </c>
      <c r="G95" s="179">
        <v>0</v>
      </c>
      <c r="H95" s="180"/>
      <c r="I95" s="184"/>
      <c r="J95" s="41">
        <v>2.5999999999999999E-2</v>
      </c>
    </row>
    <row r="96" spans="1:10" ht="27.75" customHeight="1" x14ac:dyDescent="0.2">
      <c r="A96" s="178" t="s">
        <v>507</v>
      </c>
      <c r="B96" s="197"/>
      <c r="C96" s="191" t="s">
        <v>522</v>
      </c>
      <c r="D96" s="141">
        <v>-0.90900000000000003</v>
      </c>
      <c r="E96" s="142">
        <v>-3.5000000000000003E-2</v>
      </c>
      <c r="F96" s="143">
        <v>-6.0000000000000001E-3</v>
      </c>
      <c r="G96" s="179">
        <v>0</v>
      </c>
      <c r="H96" s="180"/>
      <c r="I96" s="184"/>
      <c r="J96" s="41">
        <v>2.7E-2</v>
      </c>
    </row>
    <row r="97" spans="1:10" ht="27.75" customHeight="1" x14ac:dyDescent="0.2">
      <c r="A97" s="178" t="s">
        <v>508</v>
      </c>
      <c r="B97" s="197"/>
      <c r="C97" s="191" t="s">
        <v>522</v>
      </c>
      <c r="D97" s="141">
        <v>-1.014</v>
      </c>
      <c r="E97" s="142">
        <v>-3.3000000000000002E-2</v>
      </c>
      <c r="F97" s="143">
        <v>-5.0000000000000001E-3</v>
      </c>
      <c r="G97" s="179">
        <v>1.65</v>
      </c>
      <c r="H97" s="180"/>
      <c r="I97" s="184"/>
      <c r="J97" s="41">
        <v>3.4000000000000002E-2</v>
      </c>
    </row>
  </sheetData>
  <mergeCells count="12">
    <mergeCell ref="B1:D1"/>
    <mergeCell ref="F1:H1"/>
    <mergeCell ref="A2:J2"/>
    <mergeCell ref="F4:J4"/>
    <mergeCell ref="F5:G5"/>
    <mergeCell ref="H9:J9"/>
    <mergeCell ref="F9:G9"/>
    <mergeCell ref="B8:D8"/>
    <mergeCell ref="A4:D4"/>
    <mergeCell ref="F6:G6"/>
    <mergeCell ref="F7:G7"/>
    <mergeCell ref="F8:G8"/>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5" fitToHeight="0" orientation="portrait" r:id="rId1"/>
  <headerFooter differentFirst="1" scaleWithDoc="0">
    <oddFooter>&amp;R&amp;P of &amp;N</oddFooter>
    <firstHeader>&amp;L
Annex 4 - Charges applied to LDNOs with HV/LV end users</firstHeader>
    <firstFooter>&amp;R&amp;P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XFD40"/>
  <sheetViews>
    <sheetView tabSelected="1" topLeftCell="F2" zoomScale="80" zoomScaleNormal="80" zoomScaleSheetLayoutView="100" workbookViewId="0">
      <selection activeCell="G15" sqref="G15"/>
    </sheetView>
  </sheetViews>
  <sheetFormatPr defaultRowHeight="12.75" x14ac:dyDescent="0.2"/>
  <cols>
    <col min="1" max="6" width="24" customWidth="1"/>
    <col min="7" max="7" width="121.42578125" customWidth="1"/>
  </cols>
  <sheetData>
    <row r="1" spans="1:16384" s="2" customFormat="1" ht="27.75" customHeight="1" x14ac:dyDescent="0.2">
      <c r="A1" s="138" t="s">
        <v>18</v>
      </c>
      <c r="B1"/>
      <c r="C1" s="137"/>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c r="XFD1"/>
    </row>
    <row r="2" spans="1:16384" s="2" customFormat="1" ht="44.25" customHeight="1" x14ac:dyDescent="0.2">
      <c r="A2" s="268" t="s">
        <v>137</v>
      </c>
      <c r="B2" s="269"/>
      <c r="C2" s="269"/>
      <c r="D2" s="269"/>
      <c r="E2" s="269"/>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ht="47.25" customHeight="1" x14ac:dyDescent="0.2">
      <c r="A3" s="236" t="str">
        <f>Overview!B4&amp; " - Illustrative LLFs for year beginning "&amp;Overview!D4</f>
        <v>Vattenfall Networks Limited - GSP J - Illustrative LLFs for year beginning 1 April 2021</v>
      </c>
      <c r="B3" s="237"/>
      <c r="C3" s="237"/>
      <c r="D3" s="237"/>
      <c r="E3" s="237"/>
      <c r="F3" s="237"/>
      <c r="G3" s="238"/>
    </row>
    <row r="4" spans="1:16384" ht="19.5" customHeight="1" x14ac:dyDescent="0.2">
      <c r="A4" s="270" t="s">
        <v>12</v>
      </c>
      <c r="B4" s="270"/>
      <c r="C4" s="20" t="s">
        <v>4</v>
      </c>
      <c r="D4" s="20" t="s">
        <v>5</v>
      </c>
      <c r="E4" s="20" t="s">
        <v>6</v>
      </c>
      <c r="F4" s="20" t="s">
        <v>7</v>
      </c>
      <c r="G4" s="20" t="s">
        <v>532</v>
      </c>
    </row>
    <row r="5" spans="1:16384" ht="19.5" customHeight="1" x14ac:dyDescent="0.2">
      <c r="A5" s="270"/>
      <c r="B5" s="270"/>
      <c r="C5" s="20" t="s">
        <v>533</v>
      </c>
      <c r="D5" s="20" t="s">
        <v>534</v>
      </c>
      <c r="E5" s="20" t="s">
        <v>535</v>
      </c>
      <c r="F5" s="20" t="s">
        <v>536</v>
      </c>
      <c r="G5" s="20" t="s">
        <v>537</v>
      </c>
    </row>
    <row r="6" spans="1:16384" ht="45" customHeight="1" x14ac:dyDescent="0.2">
      <c r="A6" s="222" t="s">
        <v>538</v>
      </c>
      <c r="B6" s="222"/>
      <c r="C6" s="21" t="s">
        <v>539</v>
      </c>
      <c r="D6" s="190"/>
      <c r="E6" s="80" t="s">
        <v>540</v>
      </c>
      <c r="F6" s="190"/>
      <c r="G6" s="190"/>
    </row>
    <row r="7" spans="1:16384" ht="45" customHeight="1" x14ac:dyDescent="0.2">
      <c r="A7" s="222" t="s">
        <v>541</v>
      </c>
      <c r="B7" s="222"/>
      <c r="C7" s="190"/>
      <c r="D7" s="21" t="s">
        <v>542</v>
      </c>
      <c r="E7" s="190"/>
      <c r="F7" s="190"/>
      <c r="G7" s="190"/>
    </row>
    <row r="8" spans="1:16384" ht="45" customHeight="1" x14ac:dyDescent="0.2">
      <c r="A8" s="222" t="s">
        <v>543</v>
      </c>
      <c r="B8" s="222"/>
      <c r="C8" s="190"/>
      <c r="D8" s="190"/>
      <c r="E8" s="21" t="s">
        <v>542</v>
      </c>
      <c r="F8" s="190"/>
      <c r="G8" s="190"/>
    </row>
    <row r="9" spans="1:16384" ht="25.5" customHeight="1" x14ac:dyDescent="0.2">
      <c r="A9" s="222" t="s">
        <v>544</v>
      </c>
      <c r="B9" s="222"/>
      <c r="C9" s="190"/>
      <c r="D9" s="190"/>
      <c r="E9" s="190"/>
      <c r="F9" s="80" t="s">
        <v>545</v>
      </c>
      <c r="G9" s="80" t="s">
        <v>546</v>
      </c>
    </row>
    <row r="10" spans="1:16384" s="12" customFormat="1" x14ac:dyDescent="0.2">
      <c r="A10" s="222" t="s">
        <v>13</v>
      </c>
      <c r="B10" s="222"/>
      <c r="C10" s="208" t="s">
        <v>529</v>
      </c>
      <c r="D10" s="224"/>
      <c r="E10" s="224"/>
      <c r="F10" s="224"/>
      <c r="G10" s="209"/>
    </row>
    <row r="11" spans="1:16384" x14ac:dyDescent="0.2">
      <c r="B11" s="11"/>
      <c r="C11" s="11"/>
      <c r="D11" s="11"/>
      <c r="E11" s="11"/>
    </row>
    <row r="12" spans="1:16384" ht="22.5" customHeight="1" x14ac:dyDescent="0.2">
      <c r="A12" s="220" t="s">
        <v>42</v>
      </c>
      <c r="B12" s="267"/>
      <c r="C12" s="267"/>
      <c r="D12" s="267"/>
      <c r="E12" s="267"/>
      <c r="F12" s="267"/>
      <c r="G12" s="221"/>
    </row>
    <row r="13" spans="1:16384" ht="22.5" customHeight="1" x14ac:dyDescent="0.2">
      <c r="A13" s="220" t="s">
        <v>3</v>
      </c>
      <c r="B13" s="267"/>
      <c r="C13" s="267"/>
      <c r="D13" s="267"/>
      <c r="E13" s="267"/>
      <c r="F13" s="267"/>
      <c r="G13" s="221"/>
    </row>
    <row r="14" spans="1:16384" ht="33" customHeight="1" x14ac:dyDescent="0.2">
      <c r="A14" s="20" t="s">
        <v>43</v>
      </c>
      <c r="B14" s="20" t="s">
        <v>4</v>
      </c>
      <c r="C14" s="20" t="s">
        <v>5</v>
      </c>
      <c r="D14" s="20" t="s">
        <v>6</v>
      </c>
      <c r="E14" s="20" t="s">
        <v>7</v>
      </c>
      <c r="F14" s="20" t="s">
        <v>532</v>
      </c>
      <c r="G14" s="20" t="s">
        <v>8</v>
      </c>
    </row>
    <row r="15" spans="1:16384" ht="72" customHeight="1" x14ac:dyDescent="0.2">
      <c r="A15" s="1" t="s">
        <v>44</v>
      </c>
      <c r="B15" s="10">
        <v>1.0980000000000001</v>
      </c>
      <c r="C15" s="10">
        <v>1.0740000000000001</v>
      </c>
      <c r="D15" s="10">
        <v>1.087</v>
      </c>
      <c r="E15" s="10">
        <v>1.0669999999999999</v>
      </c>
      <c r="F15" s="10">
        <v>1.0780000000000001</v>
      </c>
      <c r="G15" s="199" t="s">
        <v>599</v>
      </c>
    </row>
    <row r="16" spans="1:16384" ht="39.75" customHeight="1" x14ac:dyDescent="0.2">
      <c r="A16" s="1" t="s">
        <v>45</v>
      </c>
      <c r="B16" s="10">
        <v>1.073</v>
      </c>
      <c r="C16" s="10">
        <v>1.0569999999999999</v>
      </c>
      <c r="D16" s="10">
        <v>1.0660000000000001</v>
      </c>
      <c r="E16" s="10">
        <v>1.052</v>
      </c>
      <c r="F16" s="10">
        <v>1.0589999999999999</v>
      </c>
      <c r="G16" s="199" t="s">
        <v>600</v>
      </c>
    </row>
    <row r="17" spans="1:7" ht="39.75" customHeight="1" x14ac:dyDescent="0.2">
      <c r="A17" s="1" t="s">
        <v>46</v>
      </c>
      <c r="B17" s="10">
        <v>1.0569999999999999</v>
      </c>
      <c r="C17" s="10">
        <v>1.042</v>
      </c>
      <c r="D17" s="10">
        <v>1.0509999999999999</v>
      </c>
      <c r="E17" s="10">
        <v>1.036</v>
      </c>
      <c r="F17" s="10">
        <v>1.044</v>
      </c>
      <c r="G17" s="199" t="s">
        <v>601</v>
      </c>
    </row>
    <row r="18" spans="1:7" ht="22.5" customHeight="1" x14ac:dyDescent="0.2">
      <c r="A18" s="1" t="s">
        <v>47</v>
      </c>
      <c r="B18" s="10"/>
      <c r="C18" s="10"/>
      <c r="D18" s="10"/>
      <c r="E18" s="10"/>
      <c r="F18" s="10"/>
      <c r="G18" s="10"/>
    </row>
    <row r="19" spans="1:7" ht="22.5" customHeight="1" x14ac:dyDescent="0.2">
      <c r="A19" s="1" t="s">
        <v>48</v>
      </c>
      <c r="B19" s="10"/>
      <c r="C19" s="10"/>
      <c r="D19" s="10"/>
      <c r="E19" s="10"/>
      <c r="F19" s="10"/>
      <c r="G19" s="10"/>
    </row>
    <row r="20" spans="1:7" ht="22.5" customHeight="1" x14ac:dyDescent="0.2">
      <c r="A20" s="1" t="s">
        <v>48</v>
      </c>
      <c r="B20" s="10"/>
      <c r="C20" s="10"/>
      <c r="D20" s="10"/>
      <c r="E20" s="10"/>
      <c r="F20" s="10"/>
      <c r="G20" s="10"/>
    </row>
    <row r="21" spans="1:7" ht="22.5" customHeight="1" x14ac:dyDescent="0.2">
      <c r="A21" s="1" t="s">
        <v>49</v>
      </c>
      <c r="B21" s="10"/>
      <c r="C21" s="10"/>
      <c r="D21" s="10"/>
      <c r="E21" s="10"/>
      <c r="F21" s="10"/>
      <c r="G21" s="10"/>
    </row>
    <row r="22" spans="1:7" ht="22.5" customHeight="1" x14ac:dyDescent="0.2">
      <c r="A22" s="1" t="s">
        <v>49</v>
      </c>
      <c r="B22" s="10"/>
      <c r="C22" s="10"/>
      <c r="D22" s="10"/>
      <c r="E22" s="10"/>
      <c r="F22" s="10"/>
      <c r="G22" s="10"/>
    </row>
    <row r="24" spans="1:7" ht="22.5" customHeight="1" x14ac:dyDescent="0.2">
      <c r="A24" s="220" t="s">
        <v>50</v>
      </c>
      <c r="B24" s="267"/>
      <c r="C24" s="267"/>
      <c r="D24" s="267"/>
      <c r="E24" s="267"/>
      <c r="F24" s="267"/>
      <c r="G24" s="221"/>
    </row>
    <row r="25" spans="1:7" ht="22.5" customHeight="1" x14ac:dyDescent="0.2">
      <c r="A25" s="220" t="s">
        <v>10</v>
      </c>
      <c r="B25" s="267"/>
      <c r="C25" s="267"/>
      <c r="D25" s="267"/>
      <c r="E25" s="267"/>
      <c r="F25" s="267"/>
      <c r="G25" s="221"/>
    </row>
    <row r="26" spans="1:7" ht="33" customHeight="1" x14ac:dyDescent="0.2">
      <c r="A26" s="20" t="s">
        <v>9</v>
      </c>
      <c r="B26" s="20" t="s">
        <v>4</v>
      </c>
      <c r="C26" s="20" t="s">
        <v>5</v>
      </c>
      <c r="D26" s="20" t="s">
        <v>6</v>
      </c>
      <c r="E26" s="20" t="s">
        <v>7</v>
      </c>
      <c r="F26" s="20" t="s">
        <v>532</v>
      </c>
      <c r="G26" s="20" t="s">
        <v>8</v>
      </c>
    </row>
    <row r="27" spans="1:7" ht="22.5" customHeight="1" x14ac:dyDescent="0.2">
      <c r="A27" s="264" t="s">
        <v>553</v>
      </c>
      <c r="B27" s="265"/>
      <c r="C27" s="265"/>
      <c r="D27" s="265"/>
      <c r="E27" s="265"/>
      <c r="F27" s="265"/>
      <c r="G27" s="266"/>
    </row>
    <row r="28" spans="1:7" ht="22.5" customHeight="1" x14ac:dyDescent="0.2">
      <c r="A28" s="1"/>
      <c r="B28" s="10"/>
      <c r="C28" s="10"/>
      <c r="D28" s="10"/>
      <c r="E28" s="10"/>
      <c r="F28" s="10"/>
      <c r="G28" s="10"/>
    </row>
    <row r="29" spans="1:7" ht="22.5" customHeight="1" x14ac:dyDescent="0.2">
      <c r="A29" s="1"/>
      <c r="B29" s="10"/>
      <c r="C29" s="10"/>
      <c r="D29" s="10"/>
      <c r="E29" s="10"/>
      <c r="F29" s="10"/>
      <c r="G29" s="10"/>
    </row>
    <row r="30" spans="1:7" ht="22.5" customHeight="1" x14ac:dyDescent="0.2">
      <c r="A30" s="1"/>
      <c r="B30" s="10"/>
      <c r="C30" s="10"/>
      <c r="D30" s="10"/>
      <c r="E30" s="10"/>
      <c r="F30" s="10"/>
      <c r="G30" s="10"/>
    </row>
    <row r="31" spans="1:7" ht="22.5" customHeight="1" x14ac:dyDescent="0.2">
      <c r="A31" s="1"/>
      <c r="B31" s="10"/>
      <c r="C31" s="10"/>
      <c r="D31" s="10"/>
      <c r="E31" s="10"/>
      <c r="F31" s="10"/>
      <c r="G31" s="10"/>
    </row>
    <row r="33" spans="1:7" ht="22.5" customHeight="1" x14ac:dyDescent="0.2">
      <c r="A33" s="220" t="s">
        <v>50</v>
      </c>
      <c r="B33" s="267"/>
      <c r="C33" s="267"/>
      <c r="D33" s="267"/>
      <c r="E33" s="267"/>
      <c r="F33" s="267"/>
      <c r="G33" s="221"/>
    </row>
    <row r="34" spans="1:7" ht="22.5" customHeight="1" x14ac:dyDescent="0.2">
      <c r="A34" s="220" t="s">
        <v>11</v>
      </c>
      <c r="B34" s="267"/>
      <c r="C34" s="267"/>
      <c r="D34" s="267"/>
      <c r="E34" s="267"/>
      <c r="F34" s="267"/>
      <c r="G34" s="221"/>
    </row>
    <row r="35" spans="1:7" ht="33" customHeight="1" x14ac:dyDescent="0.2">
      <c r="A35" s="20" t="s">
        <v>9</v>
      </c>
      <c r="B35" s="20" t="s">
        <v>4</v>
      </c>
      <c r="C35" s="20" t="s">
        <v>5</v>
      </c>
      <c r="D35" s="20" t="s">
        <v>6</v>
      </c>
      <c r="E35" s="20" t="s">
        <v>7</v>
      </c>
      <c r="F35" s="20" t="s">
        <v>532</v>
      </c>
      <c r="G35" s="20" t="s">
        <v>8</v>
      </c>
    </row>
    <row r="36" spans="1:7" ht="22.5" customHeight="1" x14ac:dyDescent="0.2">
      <c r="A36" s="264" t="s">
        <v>553</v>
      </c>
      <c r="B36" s="265"/>
      <c r="C36" s="265"/>
      <c r="D36" s="265"/>
      <c r="E36" s="265"/>
      <c r="F36" s="265"/>
      <c r="G36" s="266"/>
    </row>
    <row r="37" spans="1:7" ht="22.5" customHeight="1" x14ac:dyDescent="0.2">
      <c r="A37" s="1"/>
      <c r="B37" s="10"/>
      <c r="C37" s="10"/>
      <c r="D37" s="10"/>
      <c r="E37" s="10"/>
      <c r="F37" s="10"/>
      <c r="G37" s="10"/>
    </row>
    <row r="38" spans="1:7" ht="22.5" customHeight="1" x14ac:dyDescent="0.2">
      <c r="A38" s="1"/>
      <c r="B38" s="10"/>
      <c r="C38" s="10"/>
      <c r="D38" s="10"/>
      <c r="E38" s="10"/>
      <c r="F38" s="10"/>
      <c r="G38" s="10"/>
    </row>
    <row r="39" spans="1:7" ht="22.5" customHeight="1" x14ac:dyDescent="0.2">
      <c r="A39" s="1"/>
      <c r="B39" s="10"/>
      <c r="C39" s="10"/>
      <c r="D39" s="10"/>
      <c r="E39" s="10"/>
      <c r="F39" s="10"/>
      <c r="G39" s="10"/>
    </row>
    <row r="40" spans="1:7" ht="22.5" customHeight="1" x14ac:dyDescent="0.2">
      <c r="A40" s="1"/>
      <c r="B40" s="10"/>
      <c r="C40" s="10"/>
      <c r="D40" s="10"/>
      <c r="E40" s="10"/>
      <c r="F40" s="10"/>
      <c r="G40" s="10"/>
    </row>
  </sheetData>
  <mergeCells count="17">
    <mergeCell ref="A9:B9"/>
    <mergeCell ref="A10:B10"/>
    <mergeCell ref="A2:E2"/>
    <mergeCell ref="A4:B5"/>
    <mergeCell ref="A6:B6"/>
    <mergeCell ref="A7:B7"/>
    <mergeCell ref="A8:B8"/>
    <mergeCell ref="A3:G3"/>
    <mergeCell ref="A36:G36"/>
    <mergeCell ref="A25:G25"/>
    <mergeCell ref="A33:G33"/>
    <mergeCell ref="A34:G34"/>
    <mergeCell ref="C10:G10"/>
    <mergeCell ref="A27:G27"/>
    <mergeCell ref="A13:G13"/>
    <mergeCell ref="A12:G12"/>
    <mergeCell ref="A24:G24"/>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54" fitToHeight="0" orientation="portrait" r:id="rId1"/>
  <headerFooter differentFirst="1" scaleWithDoc="0">
    <oddFooter>&amp;R&amp;P of &amp;N</oddFooter>
    <firstHeader>&amp;L
Annex 5 – Schedule of Line Loss Factors</firstHeader>
    <firstFooter>&amp;R&amp;P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29"/>
  <sheetViews>
    <sheetView zoomScale="80" zoomScaleNormal="80" zoomScaleSheetLayoutView="100" workbookViewId="0">
      <selection activeCell="E1" sqref="E1"/>
    </sheetView>
  </sheetViews>
  <sheetFormatPr defaultRowHeight="27.75" customHeight="1" x14ac:dyDescent="0.2"/>
  <cols>
    <col min="1" max="2" width="16" style="2" customWidth="1"/>
    <col min="3" max="3" width="6.28515625" style="2" bestFit="1" customWidth="1"/>
    <col min="4" max="4" width="20.7109375" style="2" customWidth="1"/>
    <col min="5" max="5" width="16.42578125" style="3" customWidth="1"/>
    <col min="6" max="6" width="6.28515625" style="3" bestFit="1" customWidth="1"/>
    <col min="7" max="7" width="20.7109375" style="2" customWidth="1"/>
    <col min="8" max="8" width="50.5703125" style="3" customWidth="1"/>
    <col min="9" max="10" width="15.5703125" style="3" customWidth="1"/>
    <col min="11" max="11" width="15.5703125" style="8" customWidth="1"/>
    <col min="12" max="13" width="15.5703125" style="4" customWidth="1"/>
    <col min="14" max="17" width="15.5703125" style="2" customWidth="1"/>
    <col min="18" max="16384" width="9.140625" style="2"/>
  </cols>
  <sheetData>
    <row r="1" spans="1:16" ht="100.5" customHeight="1" x14ac:dyDescent="0.2">
      <c r="A1" s="13" t="s">
        <v>18</v>
      </c>
      <c r="B1" s="13"/>
      <c r="C1" s="13"/>
      <c r="D1" s="13"/>
      <c r="G1" s="22"/>
      <c r="H1" s="271" t="s">
        <v>139</v>
      </c>
      <c r="I1" s="272"/>
    </row>
    <row r="2" spans="1:16" ht="27.75" customHeight="1" x14ac:dyDescent="0.2">
      <c r="A2" s="236" t="s">
        <v>138</v>
      </c>
      <c r="B2" s="237"/>
      <c r="C2" s="237"/>
      <c r="D2" s="237"/>
      <c r="E2" s="237"/>
      <c r="F2" s="237"/>
      <c r="G2" s="237"/>
      <c r="H2" s="237"/>
      <c r="I2" s="237"/>
      <c r="J2" s="237"/>
      <c r="K2" s="237"/>
      <c r="L2" s="237"/>
      <c r="M2" s="237"/>
      <c r="N2" s="237"/>
      <c r="O2" s="237"/>
      <c r="P2" s="238"/>
    </row>
    <row r="3" spans="1:16" ht="17.25" customHeight="1" x14ac:dyDescent="0.2">
      <c r="A3" s="13"/>
      <c r="B3" s="13"/>
      <c r="C3" s="13"/>
      <c r="D3" s="13"/>
      <c r="G3" s="22"/>
    </row>
    <row r="4" spans="1:16" s="9" customFormat="1" ht="25.5" customHeight="1" x14ac:dyDescent="0.2">
      <c r="A4" s="236" t="str">
        <f>Overview!B4&amp; " - Effective from "&amp;Overview!D4&amp;" - "&amp;Overview!E4&amp;" new designated EHV charges"</f>
        <v>Vattenfall Networks Limited - GSP J - Effective from 1 April 2021 - Submitted new designated EHV charges</v>
      </c>
      <c r="B4" s="237"/>
      <c r="C4" s="237"/>
      <c r="D4" s="237"/>
      <c r="E4" s="237"/>
      <c r="F4" s="237"/>
      <c r="G4" s="237"/>
      <c r="H4" s="237"/>
      <c r="I4" s="237"/>
      <c r="J4" s="237"/>
      <c r="K4" s="237"/>
      <c r="L4" s="237"/>
      <c r="M4" s="237"/>
      <c r="N4" s="237"/>
      <c r="O4" s="237"/>
      <c r="P4" s="238"/>
    </row>
    <row r="5" spans="1:16" ht="69.75" customHeight="1" x14ac:dyDescent="0.2">
      <c r="A5" s="26" t="s">
        <v>142</v>
      </c>
      <c r="B5" s="26" t="s">
        <v>52</v>
      </c>
      <c r="C5" s="26" t="s">
        <v>35</v>
      </c>
      <c r="D5" s="26" t="s">
        <v>36</v>
      </c>
      <c r="E5" s="26" t="s">
        <v>53</v>
      </c>
      <c r="F5" s="26" t="s">
        <v>35</v>
      </c>
      <c r="G5" s="26" t="s">
        <v>37</v>
      </c>
      <c r="H5" s="70" t="s">
        <v>29</v>
      </c>
      <c r="I5" s="70" t="str">
        <f>'Annex 2 EHV charges'!H9</f>
        <v>Import
Super Red
unit charge
(p/kWh)</v>
      </c>
      <c r="J5" s="70" t="str">
        <f>'Annex 2 EHV charges'!I9</f>
        <v>Import
fixed charge
(p/day)</v>
      </c>
      <c r="K5" s="70" t="str">
        <f>'Annex 2 EHV charges'!J9</f>
        <v>Import
capacity charge
(p/kVA/day)</v>
      </c>
      <c r="L5" s="70" t="str">
        <f>'Annex 2 EHV charges'!K9</f>
        <v>Import
exceeded capacity charge
(p/kVA/day)</v>
      </c>
      <c r="M5" s="70" t="str">
        <f>'Annex 2 EHV charges'!L9</f>
        <v>Export
Super Red
unit charge
(p/kWh)</v>
      </c>
      <c r="N5" s="70" t="str">
        <f>'Annex 2 EHV charges'!M9</f>
        <v>Export
fixed charge
(p/day)</v>
      </c>
      <c r="O5" s="70" t="str">
        <f>'Annex 2 EHV charges'!N9</f>
        <v>Export
capacity charge
(p/kVA/day)</v>
      </c>
      <c r="P5" s="70" t="str">
        <f>'Annex 2 EHV charges'!O9</f>
        <v>Export
exceeded capacity charge
(p/kVA/day)</v>
      </c>
    </row>
    <row r="6" spans="1:16" ht="22.5" customHeight="1" x14ac:dyDescent="0.2">
      <c r="A6" s="47"/>
      <c r="B6" s="47"/>
      <c r="C6" s="47"/>
      <c r="D6" s="47"/>
      <c r="E6" s="48"/>
      <c r="F6" s="48"/>
      <c r="G6" s="48"/>
      <c r="H6" s="49"/>
      <c r="I6" s="28"/>
      <c r="J6" s="29"/>
      <c r="K6" s="29"/>
      <c r="L6" s="29"/>
      <c r="M6" s="37"/>
      <c r="N6" s="38"/>
      <c r="O6" s="38"/>
      <c r="P6" s="38"/>
    </row>
    <row r="7" spans="1:16" ht="22.5" customHeight="1" x14ac:dyDescent="0.2">
      <c r="A7" s="47"/>
      <c r="B7" s="47"/>
      <c r="C7" s="47"/>
      <c r="D7" s="47"/>
      <c r="E7" s="48"/>
      <c r="F7" s="48"/>
      <c r="G7" s="48"/>
      <c r="H7" s="49"/>
      <c r="I7" s="28"/>
      <c r="J7" s="29"/>
      <c r="K7" s="29"/>
      <c r="L7" s="29"/>
      <c r="M7" s="37"/>
      <c r="N7" s="38"/>
      <c r="O7" s="38"/>
      <c r="P7" s="38"/>
    </row>
    <row r="8" spans="1:16" ht="22.5" customHeight="1" x14ac:dyDescent="0.2">
      <c r="A8" s="47"/>
      <c r="B8" s="47"/>
      <c r="C8" s="47"/>
      <c r="D8" s="47"/>
      <c r="E8" s="48"/>
      <c r="F8" s="48"/>
      <c r="G8" s="48"/>
      <c r="H8" s="49"/>
      <c r="I8" s="28"/>
      <c r="J8" s="29"/>
      <c r="K8" s="29"/>
      <c r="L8" s="29"/>
      <c r="M8" s="37"/>
      <c r="N8" s="38"/>
      <c r="O8" s="38"/>
      <c r="P8" s="38"/>
    </row>
    <row r="9" spans="1:16" ht="22.5" customHeight="1" x14ac:dyDescent="0.2">
      <c r="A9" s="47"/>
      <c r="B9" s="47"/>
      <c r="C9" s="47"/>
      <c r="D9" s="47"/>
      <c r="E9" s="48"/>
      <c r="F9" s="48"/>
      <c r="G9" s="48"/>
      <c r="H9" s="49"/>
      <c r="I9" s="28"/>
      <c r="J9" s="29"/>
      <c r="K9" s="29"/>
      <c r="L9" s="29"/>
      <c r="M9" s="37"/>
      <c r="N9" s="38"/>
      <c r="O9" s="38"/>
      <c r="P9" s="38"/>
    </row>
    <row r="10" spans="1:16" ht="22.5" customHeight="1" x14ac:dyDescent="0.2">
      <c r="A10" s="47"/>
      <c r="B10" s="47"/>
      <c r="C10" s="47"/>
      <c r="D10" s="47"/>
      <c r="E10" s="48"/>
      <c r="F10" s="48"/>
      <c r="G10" s="48"/>
      <c r="H10" s="49"/>
      <c r="I10" s="28"/>
      <c r="J10" s="29"/>
      <c r="K10" s="29"/>
      <c r="L10" s="29"/>
      <c r="M10" s="37"/>
      <c r="N10" s="38"/>
      <c r="O10" s="38"/>
      <c r="P10" s="38"/>
    </row>
    <row r="11" spans="1:16" ht="22.5" customHeight="1" x14ac:dyDescent="0.2">
      <c r="A11" s="47"/>
      <c r="B11" s="47"/>
      <c r="C11" s="47"/>
      <c r="D11" s="47"/>
      <c r="E11" s="48"/>
      <c r="F11" s="48"/>
      <c r="G11" s="48"/>
      <c r="H11" s="49"/>
      <c r="I11" s="28"/>
      <c r="J11" s="29"/>
      <c r="K11" s="29"/>
      <c r="L11" s="29"/>
      <c r="M11" s="37"/>
      <c r="N11" s="38"/>
      <c r="O11" s="38"/>
      <c r="P11" s="38"/>
    </row>
    <row r="12" spans="1:16" ht="22.5" customHeight="1" x14ac:dyDescent="0.2">
      <c r="A12" s="47"/>
      <c r="B12" s="47"/>
      <c r="C12" s="47"/>
      <c r="D12" s="47"/>
      <c r="E12" s="48"/>
      <c r="F12" s="48"/>
      <c r="G12" s="48"/>
      <c r="H12" s="49"/>
      <c r="I12" s="28"/>
      <c r="J12" s="29"/>
      <c r="K12" s="29"/>
      <c r="L12" s="29"/>
      <c r="M12" s="37"/>
      <c r="N12" s="38"/>
      <c r="O12" s="38"/>
      <c r="P12" s="38"/>
    </row>
    <row r="13" spans="1:16" ht="22.5" customHeight="1" x14ac:dyDescent="0.2">
      <c r="A13" s="47"/>
      <c r="B13" s="47"/>
      <c r="C13" s="47"/>
      <c r="D13" s="47"/>
      <c r="E13" s="48"/>
      <c r="F13" s="48"/>
      <c r="G13" s="48"/>
      <c r="H13" s="49"/>
      <c r="I13" s="28"/>
      <c r="J13" s="29"/>
      <c r="K13" s="29"/>
      <c r="L13" s="29"/>
      <c r="M13" s="37"/>
      <c r="N13" s="38"/>
      <c r="O13" s="38"/>
      <c r="P13" s="38"/>
    </row>
    <row r="14" spans="1:16" ht="22.5" customHeight="1" x14ac:dyDescent="0.2">
      <c r="A14" s="47"/>
      <c r="B14" s="47"/>
      <c r="C14" s="47"/>
      <c r="D14" s="47"/>
      <c r="E14" s="48"/>
      <c r="F14" s="48"/>
      <c r="G14" s="48"/>
      <c r="H14" s="49"/>
      <c r="I14" s="28"/>
      <c r="J14" s="29"/>
      <c r="K14" s="29"/>
      <c r="L14" s="29"/>
      <c r="M14" s="37"/>
      <c r="N14" s="38"/>
      <c r="O14" s="38"/>
      <c r="P14" s="38"/>
    </row>
    <row r="15" spans="1:16" ht="22.5" customHeight="1" x14ac:dyDescent="0.2">
      <c r="A15" s="47"/>
      <c r="B15" s="47"/>
      <c r="C15" s="47"/>
      <c r="D15" s="47"/>
      <c r="E15" s="48"/>
      <c r="F15" s="48"/>
      <c r="G15" s="48"/>
      <c r="H15" s="49"/>
      <c r="I15" s="28"/>
      <c r="J15" s="29"/>
      <c r="K15" s="29"/>
      <c r="L15" s="29"/>
      <c r="M15" s="37"/>
      <c r="N15" s="38"/>
      <c r="O15" s="38"/>
      <c r="P15" s="38"/>
    </row>
    <row r="17" spans="1:16" ht="27.75" customHeight="1" x14ac:dyDescent="0.2">
      <c r="A17" s="236" t="str">
        <f>Overview!B4&amp; " - Effective from "&amp;Overview!D4&amp;" - "&amp;Overview!E4&amp;" new designated EHV line loss factors"</f>
        <v>Vattenfall Networks Limited - GSP J - Effective from 1 April 2021 - Submitted new designated EHV line loss factors</v>
      </c>
      <c r="B17" s="237"/>
      <c r="C17" s="237"/>
      <c r="D17" s="237"/>
      <c r="E17" s="237"/>
      <c r="F17" s="237"/>
      <c r="G17" s="237"/>
      <c r="H17" s="237"/>
      <c r="I17" s="237"/>
      <c r="J17" s="237"/>
      <c r="K17" s="237"/>
      <c r="L17" s="237"/>
      <c r="M17" s="237"/>
      <c r="N17" s="237"/>
      <c r="O17" s="237"/>
      <c r="P17" s="238"/>
    </row>
    <row r="18" spans="1:16" ht="62.25" customHeight="1" x14ac:dyDescent="0.2">
      <c r="A18" s="26" t="s">
        <v>142</v>
      </c>
      <c r="B18" s="26" t="s">
        <v>52</v>
      </c>
      <c r="C18" s="26" t="s">
        <v>35</v>
      </c>
      <c r="D18" s="26" t="s">
        <v>36</v>
      </c>
      <c r="E18" s="26" t="s">
        <v>53</v>
      </c>
      <c r="F18" s="26" t="s">
        <v>35</v>
      </c>
      <c r="G18" s="26" t="s">
        <v>37</v>
      </c>
      <c r="H18" s="70" t="s">
        <v>29</v>
      </c>
      <c r="I18" s="32" t="s">
        <v>110</v>
      </c>
      <c r="J18" s="32" t="s">
        <v>109</v>
      </c>
      <c r="K18" s="32" t="s">
        <v>111</v>
      </c>
      <c r="L18" s="32" t="s">
        <v>112</v>
      </c>
      <c r="M18" s="34" t="s">
        <v>113</v>
      </c>
      <c r="N18" s="34" t="s">
        <v>114</v>
      </c>
      <c r="O18" s="34" t="s">
        <v>115</v>
      </c>
      <c r="P18" s="34" t="s">
        <v>116</v>
      </c>
    </row>
    <row r="19" spans="1:16" ht="22.5" customHeight="1" x14ac:dyDescent="0.2">
      <c r="A19" s="47"/>
      <c r="B19" s="47"/>
      <c r="C19" s="47"/>
      <c r="D19" s="47"/>
      <c r="E19" s="48"/>
      <c r="F19" s="35"/>
      <c r="G19" s="35"/>
      <c r="H19" s="36"/>
      <c r="I19" s="39"/>
      <c r="J19" s="39"/>
      <c r="K19" s="30"/>
      <c r="L19" s="31"/>
      <c r="M19" s="33"/>
      <c r="N19" s="33"/>
      <c r="O19" s="33"/>
      <c r="P19" s="33"/>
    </row>
    <row r="20" spans="1:16" ht="22.5" customHeight="1" x14ac:dyDescent="0.2">
      <c r="A20" s="47"/>
      <c r="B20" s="47"/>
      <c r="C20" s="47"/>
      <c r="D20" s="47"/>
      <c r="E20" s="48"/>
      <c r="F20" s="35"/>
      <c r="G20" s="35"/>
      <c r="H20" s="36"/>
      <c r="I20" s="39"/>
      <c r="J20" s="39"/>
      <c r="K20" s="30"/>
      <c r="L20" s="31"/>
      <c r="M20" s="33"/>
      <c r="N20" s="33"/>
      <c r="O20" s="33"/>
      <c r="P20" s="33"/>
    </row>
    <row r="21" spans="1:16" ht="22.5" customHeight="1" x14ac:dyDescent="0.2">
      <c r="A21" s="47"/>
      <c r="B21" s="47"/>
      <c r="C21" s="47"/>
      <c r="D21" s="47"/>
      <c r="E21" s="48"/>
      <c r="F21" s="35"/>
      <c r="G21" s="35"/>
      <c r="H21" s="36"/>
      <c r="I21" s="39"/>
      <c r="J21" s="39"/>
      <c r="K21" s="30"/>
      <c r="L21" s="31"/>
      <c r="M21" s="33"/>
      <c r="N21" s="33"/>
      <c r="O21" s="33"/>
      <c r="P21" s="33"/>
    </row>
    <row r="22" spans="1:16" ht="22.5" customHeight="1" x14ac:dyDescent="0.2">
      <c r="A22" s="47"/>
      <c r="B22" s="47"/>
      <c r="C22" s="47"/>
      <c r="D22" s="47"/>
      <c r="E22" s="48"/>
      <c r="F22" s="35"/>
      <c r="G22" s="35"/>
      <c r="H22" s="36"/>
      <c r="I22" s="39"/>
      <c r="J22" s="39"/>
      <c r="K22" s="30"/>
      <c r="L22" s="31"/>
      <c r="M22" s="33"/>
      <c r="N22" s="33"/>
      <c r="O22" s="33"/>
      <c r="P22" s="33"/>
    </row>
    <row r="23" spans="1:16" ht="22.5" customHeight="1" x14ac:dyDescent="0.2">
      <c r="A23" s="47"/>
      <c r="B23" s="47"/>
      <c r="C23" s="47"/>
      <c r="D23" s="47"/>
      <c r="E23" s="48"/>
      <c r="F23" s="35"/>
      <c r="G23" s="35"/>
      <c r="H23" s="36"/>
      <c r="I23" s="39"/>
      <c r="J23" s="39"/>
      <c r="K23" s="30"/>
      <c r="L23" s="31"/>
      <c r="M23" s="33"/>
      <c r="N23" s="33"/>
      <c r="O23" s="33"/>
      <c r="P23" s="33"/>
    </row>
    <row r="24" spans="1:16" ht="22.5" customHeight="1" x14ac:dyDescent="0.2">
      <c r="A24" s="47"/>
      <c r="B24" s="47"/>
      <c r="C24" s="47"/>
      <c r="D24" s="47"/>
      <c r="E24" s="48"/>
      <c r="F24" s="35"/>
      <c r="G24" s="35"/>
      <c r="H24" s="36"/>
      <c r="I24" s="39"/>
      <c r="J24" s="39"/>
      <c r="K24" s="30"/>
      <c r="L24" s="31"/>
      <c r="M24" s="33"/>
      <c r="N24" s="33"/>
      <c r="O24" s="33"/>
      <c r="P24" s="33"/>
    </row>
    <row r="25" spans="1:16" ht="22.5" customHeight="1" x14ac:dyDescent="0.2">
      <c r="A25" s="47"/>
      <c r="B25" s="47"/>
      <c r="C25" s="47"/>
      <c r="D25" s="47"/>
      <c r="E25" s="48"/>
      <c r="F25" s="35"/>
      <c r="G25" s="35"/>
      <c r="H25" s="36"/>
      <c r="I25" s="39"/>
      <c r="J25" s="39"/>
      <c r="K25" s="30"/>
      <c r="L25" s="31"/>
      <c r="M25" s="33"/>
      <c r="N25" s="33"/>
      <c r="O25" s="33"/>
      <c r="P25" s="33"/>
    </row>
    <row r="26" spans="1:16" ht="22.5" customHeight="1" x14ac:dyDescent="0.2">
      <c r="A26" s="47"/>
      <c r="B26" s="47"/>
      <c r="C26" s="47"/>
      <c r="D26" s="47"/>
      <c r="E26" s="48"/>
      <c r="F26" s="35"/>
      <c r="G26" s="35"/>
      <c r="H26" s="36"/>
      <c r="I26" s="39"/>
      <c r="J26" s="39"/>
      <c r="K26" s="30"/>
      <c r="L26" s="31"/>
      <c r="M26" s="33"/>
      <c r="N26" s="33"/>
      <c r="O26" s="33"/>
      <c r="P26" s="33"/>
    </row>
    <row r="27" spans="1:16" ht="22.5" customHeight="1" x14ac:dyDescent="0.2">
      <c r="A27" s="47"/>
      <c r="B27" s="47"/>
      <c r="C27" s="47"/>
      <c r="D27" s="47"/>
      <c r="E27" s="48"/>
      <c r="F27" s="35"/>
      <c r="G27" s="35"/>
      <c r="H27" s="36"/>
      <c r="I27" s="39"/>
      <c r="J27" s="39"/>
      <c r="K27" s="30"/>
      <c r="L27" s="31"/>
      <c r="M27" s="33"/>
      <c r="N27" s="33"/>
      <c r="O27" s="33"/>
      <c r="P27" s="33"/>
    </row>
    <row r="28" spans="1:16" ht="22.5" customHeight="1" x14ac:dyDescent="0.2">
      <c r="A28" s="47"/>
      <c r="B28" s="47"/>
      <c r="C28" s="47"/>
      <c r="D28" s="47"/>
      <c r="E28" s="48"/>
      <c r="F28" s="35"/>
      <c r="G28" s="35"/>
      <c r="H28" s="36"/>
      <c r="I28" s="39"/>
      <c r="J28" s="39"/>
      <c r="K28" s="30"/>
      <c r="L28" s="31"/>
      <c r="M28" s="33"/>
      <c r="N28" s="33"/>
      <c r="O28" s="33"/>
      <c r="P28" s="33"/>
    </row>
    <row r="29" spans="1:16" ht="27.75" customHeight="1" x14ac:dyDescent="0.2">
      <c r="A29" s="22" t="s">
        <v>547</v>
      </c>
    </row>
  </sheetData>
  <mergeCells count="4">
    <mergeCell ref="A4:P4"/>
    <mergeCell ref="A2:P2"/>
    <mergeCell ref="A17:P17"/>
    <mergeCell ref="H1:I1"/>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51"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a1259a8-9be4-4f50-8927-e6dd8ca9402d">FTMJ3MWSSXTF-1697588852-5689</_dlc_DocId>
    <_dlc_DocIdUrl xmlns="2a1259a8-9be4-4f50-8927-e6dd8ca9402d">
      <Url>https://vattenfall.sharepoint.com/sites/DNUVNLChargingandRegulation/_layouts/15/DocIdRedir.aspx?ID=FTMJ3MWSSXTF-1697588852-5689</Url>
      <Description>FTMJ3MWSSXTF-1697588852-5689</Description>
    </_dlc_DocIdUrl>
    <_dlc_DocIdPersistId xmlns="2a1259a8-9be4-4f50-8927-e6dd8ca9402d">false</_dlc_DocIdPersistId>
    <SharedWithUsers xmlns="c10e1512-9304-4135-bd5b-dbbcaa2ad6c9">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003905460F8E0249906A9AB584A3217E" ma:contentTypeVersion="11" ma:contentTypeDescription="Create a new document." ma:contentTypeScope="" ma:versionID="c5006117453a1df06615e0f98261546e">
  <xsd:schema xmlns:xsd="http://www.w3.org/2001/XMLSchema" xmlns:xs="http://www.w3.org/2001/XMLSchema" xmlns:p="http://schemas.microsoft.com/office/2006/metadata/properties" xmlns:ns2="2a1259a8-9be4-4f50-8927-e6dd8ca9402d" xmlns:ns3="b5f7a741-318b-4a08-9f62-208ecdac2c0c" xmlns:ns4="c10e1512-9304-4135-bd5b-dbbcaa2ad6c9" targetNamespace="http://schemas.microsoft.com/office/2006/metadata/properties" ma:root="true" ma:fieldsID="979081aecfdd013417adbded051a1d69" ns2:_="" ns3:_="" ns4:_="">
    <xsd:import namespace="2a1259a8-9be4-4f50-8927-e6dd8ca9402d"/>
    <xsd:import namespace="b5f7a741-318b-4a08-9f62-208ecdac2c0c"/>
    <xsd:import namespace="c10e1512-9304-4135-bd5b-dbbcaa2ad6c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f7a741-318b-4a08-9f62-208ecdac2c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e1512-9304-4135-bd5b-dbbcaa2ad6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FEE17F-2083-4414-A38C-D9E34490091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4af55c4-dc31-4416-a1d1-57b398e80a0e"/>
    <ds:schemaRef ds:uri="http://purl.org/dc/elements/1.1/"/>
    <ds:schemaRef ds:uri="http://schemas.microsoft.com/office/2006/metadata/properties"/>
    <ds:schemaRef ds:uri="e4f802a2-7df3-4f29-91a4-87f241ace78f"/>
    <ds:schemaRef ds:uri="http://www.w3.org/XML/1998/namespace"/>
    <ds:schemaRef ds:uri="http://purl.org/dc/dcmitype/"/>
    <ds:schemaRef ds:uri="2a1259a8-9be4-4f50-8927-e6dd8ca9402d"/>
    <ds:schemaRef ds:uri="c10e1512-9304-4135-bd5b-dbbcaa2ad6c9"/>
  </ds:schemaRefs>
</ds:datastoreItem>
</file>

<file path=customXml/itemProps2.xml><?xml version="1.0" encoding="utf-8"?>
<ds:datastoreItem xmlns:ds="http://schemas.openxmlformats.org/officeDocument/2006/customXml" ds:itemID="{0E8C1EDE-6EAA-48C7-84D9-A26A25CCEFDB}">
  <ds:schemaRefs>
    <ds:schemaRef ds:uri="http://schemas.microsoft.com/sharepoint/v3/contenttype/forms"/>
  </ds:schemaRefs>
</ds:datastoreItem>
</file>

<file path=customXml/itemProps3.xml><?xml version="1.0" encoding="utf-8"?>
<ds:datastoreItem xmlns:ds="http://schemas.openxmlformats.org/officeDocument/2006/customXml" ds:itemID="{D6CE1BC3-942C-478F-BBCD-AE59DC5C5EA1}">
  <ds:schemaRefs>
    <ds:schemaRef ds:uri="http://schemas.microsoft.com/sharepoint/events"/>
  </ds:schemaRefs>
</ds:datastoreItem>
</file>

<file path=customXml/itemProps4.xml><?xml version="1.0" encoding="utf-8"?>
<ds:datastoreItem xmlns:ds="http://schemas.openxmlformats.org/officeDocument/2006/customXml" ds:itemID="{011F09A0-C5A6-4221-9816-FB9B4834DB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b5f7a741-318b-4a08-9f62-208ecdac2c0c"/>
    <ds:schemaRef ds:uri="c10e1512-9304-4135-bd5b-dbbcaa2ad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0</ap:DocSecurity>
  <ap:ScaleCrop>false</ap:ScaleCrop>
  <ap:HeadingPairs>
    <vt:vector baseType="variant" size="4">
      <vt:variant>
        <vt:lpstr>Worksheets</vt:lpstr>
      </vt:variant>
      <vt:variant>
        <vt:i4>13</vt:i4>
      </vt:variant>
      <vt:variant>
        <vt:lpstr>Named Ranges</vt:lpstr>
      </vt:variant>
      <vt:variant>
        <vt:i4>18</vt:i4>
      </vt:variant>
    </vt:vector>
  </ap:HeadingPairs>
  <ap:TitlesOfParts>
    <vt:vector baseType="lpstr" size="31">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creator/>
  <lastModifiedBy/>
  <dcterms:created xsi:type="dcterms:W3CDTF">2020-02-17T13:00:08.0000000Z</dcterms:created>
  <dcterms:modified xsi:type="dcterms:W3CDTF">2021-10-25T15:08:24.0000000Z</dcterms:modified>
  <dc:subject/>
  <keywords/>
  <dc:descript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0x010100003905460F8E0249906A9AB584A3217E</vt:lpwstr>
  </property>
  <property fmtid="{D5CDD505-2E9C-101B-9397-08002B2CF9AE}" pid="3" name="_dlc_DocIdItemGuid">
    <vt:lpwstr>5aae2bfe-f371-43ff-a424-723cbe838db0</vt:lpwstr>
  </property>
  <property fmtid="{D5CDD505-2E9C-101B-9397-08002B2CF9AE}" pid="4" name="MSIP_Label_6431d30e-c018-4f72-ad4c-e56e9d03b1f0_Enabled">
    <vt:lpwstr>true</vt:lpwstr>
  </property>
  <property fmtid="{D5CDD505-2E9C-101B-9397-08002B2CF9AE}" pid="5" name="MSIP_Label_6431d30e-c018-4f72-ad4c-e56e9d03b1f0_SetDate">
    <vt:lpwstr>2020-12-18T19:41:20Z</vt:lpwstr>
  </property>
  <property fmtid="{D5CDD505-2E9C-101B-9397-08002B2CF9AE}" pid="6" name="MSIP_Label_6431d30e-c018-4f72-ad4c-e56e9d03b1f0_Method">
    <vt:lpwstr>Standard</vt:lpwstr>
  </property>
  <property fmtid="{D5CDD505-2E9C-101B-9397-08002B2CF9AE}" pid="7" name="MSIP_Label_6431d30e-c018-4f72-ad4c-e56e9d03b1f0_Name">
    <vt:lpwstr>6431d30e-c018-4f72-ad4c-e56e9d03b1f0</vt:lpwstr>
  </property>
  <property fmtid="{D5CDD505-2E9C-101B-9397-08002B2CF9AE}" pid="8" name="MSIP_Label_6431d30e-c018-4f72-ad4c-e56e9d03b1f0_SiteId">
    <vt:lpwstr>f8be18a6-f648-4a47-be73-86d6c5c6604d</vt:lpwstr>
  </property>
  <property fmtid="{D5CDD505-2E9C-101B-9397-08002B2CF9AE}" pid="9" name="MSIP_Label_6431d30e-c018-4f72-ad4c-e56e9d03b1f0_ActionId">
    <vt:lpwstr>5d734898-68e4-4468-9c4a-e5689ca9a587</vt:lpwstr>
  </property>
  <property fmtid="{D5CDD505-2E9C-101B-9397-08002B2CF9AE}" pid="10" name="MSIP_Label_6431d30e-c018-4f72-ad4c-e56e9d03b1f0_ContentBits">
    <vt:lpwstr>2</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