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aet24\Vattenfall AB\DNU VNL - Documents\Regulation\00 Distribution Licence\00 LC 14_Charges\2021_2022\with Appendix 5\"/>
    </mc:Choice>
  </mc:AlternateContent>
  <xr:revisionPtr revIDLastSave="0" documentId="13_ncr:1_{B0C3E7A6-C3AE-4177-B957-CBE542B3F694}" xr6:coauthVersionLast="45" xr6:coauthVersionMax="45" xr10:uidLastSave="{00000000-0000-0000-0000-000000000000}"/>
  <bookViews>
    <workbookView xWindow="-120" yWindow="-120" windowWidth="29040" windowHeight="15840" tabRatio="862" activeTab="7"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Charge Calculator" sheetId="15" r:id="rId13"/>
  </sheets>
  <definedNames>
    <definedName name="_xlnm._FilterDatabase" localSheetId="2" hidden="1">'Annex 2 EHV charges'!$P$1:$P$21</definedName>
    <definedName name="_xlnm._FilterDatabase" localSheetId="6" hidden="1">'Annex 4 LDNO charges'!$K$13:$K$99</definedName>
    <definedName name="_xlnm._FilterDatabase" localSheetId="9" hidden="1">'Annex 7 Pass-Through Costs'!$G$1:$G$45</definedName>
    <definedName name="_xlnm._FilterDatabase" localSheetId="11" hidden="1">'SSC unit rate lookup'!$A$28:$D$764</definedName>
    <definedName name="OLE_LINK1" localSheetId="5">'Annex 3 Preserved charges'!#REF!</definedName>
    <definedName name="_xlnm.Print_Area" localSheetId="1">'Annex 1 LV, HV and UMS charges'!$A$2:$K$28</definedName>
    <definedName name="_xlnm.Print_Area" localSheetId="2">'Annex 2 EHV charges'!$A$2:$O$11</definedName>
    <definedName name="_xlnm.Print_Area" localSheetId="3">'Annex 2a Import'!$A$2:$H$5</definedName>
    <definedName name="_xlnm.Print_Area" localSheetId="4">'Annex 2b Export'!$A$2:$H$5</definedName>
    <definedName name="_xlnm.Print_Area" localSheetId="5">'Annex 3 Preserved charges'!$A$2:$J$20</definedName>
    <definedName name="_xlnm.Print_Area" localSheetId="6">'Annex 4 LDNO charges'!$A$2:$J$99</definedName>
    <definedName name="_xlnm.Print_Area" localSheetId="7">'Annex 5 LLFs'!$A$2:$F$40</definedName>
    <definedName name="_xlnm.Print_Area" localSheetId="8">'Annex 6 New or Amended EHV'!$A$4:$P$10</definedName>
    <definedName name="_xlnm.Print_Area" localSheetId="9">'Annex 7 Pass-Through Costs'!$A$2:$F$45</definedName>
    <definedName name="_xlnm.Print_Area" localSheetId="10">'Nodal prices'!$A$2:$D$4</definedName>
    <definedName name="_xlnm.Print_Titles" localSheetId="1">'Annex 1 LV, HV and UMS charges'!$2:$12</definedName>
    <definedName name="_xlnm.Print_Titles" localSheetId="2">'Annex 2 EHV charges'!$10:$10</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charges'!$A$2:$I$11</definedName>
    <definedName name="Z_5032A364_B81A_48DA_88DA_AB3B86B47EE9_.wvu.PrintArea" localSheetId="9" hidden="1">'Annex 7 Pass-Through Costs'!$A$2:$D$5</definedName>
    <definedName name="Z_5032A364_B81A_48DA_88DA_AB3B86B47EE9_.wvu.PrintTitles" localSheetId="2" hidden="1">'Annex 2 EHV charges'!$2:$10</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24" l="1"/>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6" i="24"/>
  <c r="C7" i="24"/>
  <c r="C8" i="24"/>
  <c r="C9" i="24"/>
  <c r="C5" i="24"/>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5" i="24"/>
  <c r="B14" i="4" l="1"/>
  <c r="B6" i="4"/>
  <c r="A2" i="24" l="1"/>
  <c r="I9" i="15" l="1"/>
  <c r="H9" i="15"/>
  <c r="G9" i="15"/>
  <c r="F9" i="15"/>
  <c r="E9" i="15"/>
  <c r="D9" i="15"/>
  <c r="C9" i="15"/>
  <c r="E12" i="15" l="1"/>
  <c r="D12" i="15"/>
  <c r="C12" i="15"/>
  <c r="B13" i="1" l="1"/>
  <c r="I14" i="15" l="1"/>
  <c r="H14" i="15"/>
  <c r="B2" i="15" l="1"/>
  <c r="A2" i="7"/>
  <c r="A8" i="8"/>
  <c r="A4" i="8"/>
  <c r="A3" i="6"/>
  <c r="A2" i="5"/>
  <c r="A2" i="4" l="1"/>
  <c r="A2" i="14"/>
  <c r="A2" i="13"/>
  <c r="A2" i="12" l="1"/>
  <c r="A2" i="2" l="1"/>
  <c r="G10" i="15" s="1"/>
  <c r="I10" i="15" l="1"/>
  <c r="H10" i="15"/>
  <c r="B11" i="1"/>
  <c r="B9" i="1"/>
  <c r="H17" i="15" l="1"/>
  <c r="R9" i="15"/>
  <c r="S9" i="15"/>
  <c r="T9" i="15"/>
  <c r="Q9" i="15"/>
  <c r="N9" i="15"/>
  <c r="O9" i="15"/>
  <c r="P9" i="15"/>
  <c r="M9" i="15"/>
  <c r="P5" i="8" l="1"/>
  <c r="J5" i="8"/>
  <c r="K5" i="8"/>
  <c r="L5" i="8"/>
  <c r="M5" i="8"/>
  <c r="N5" i="8"/>
  <c r="O5" i="8"/>
  <c r="I5" i="8"/>
  <c r="F4" i="14"/>
  <c r="G4" i="14"/>
  <c r="H4" i="14"/>
  <c r="E4" i="14"/>
  <c r="F4" i="13"/>
  <c r="G4" i="13"/>
  <c r="H4" i="13"/>
  <c r="E4" i="13"/>
  <c r="C14" i="15" l="1"/>
  <c r="R13" i="15" l="1"/>
  <c r="R14" i="15" s="1"/>
  <c r="N14" i="15"/>
  <c r="O14" i="15"/>
  <c r="P14" i="15"/>
  <c r="Q14" i="15"/>
  <c r="S14" i="15"/>
  <c r="T14" i="15"/>
  <c r="M14" i="15"/>
  <c r="T10" i="15"/>
  <c r="S10" i="15"/>
  <c r="R10" i="15"/>
  <c r="Q10" i="15"/>
  <c r="Q17" i="15" s="1"/>
  <c r="D14" i="15"/>
  <c r="E14" i="15"/>
  <c r="F14" i="15"/>
  <c r="H18" i="15" s="1"/>
  <c r="G14" i="15"/>
  <c r="S17" i="15" l="1"/>
  <c r="T18" i="15"/>
  <c r="R17" i="15"/>
  <c r="T17" i="15"/>
  <c r="Q18" i="15"/>
  <c r="S18" i="15"/>
  <c r="R18" i="15"/>
  <c r="N21" i="15" l="1"/>
  <c r="N22" i="15"/>
  <c r="E10" i="15"/>
  <c r="C10" i="15"/>
  <c r="C17" i="15" s="1"/>
  <c r="F10" i="15"/>
  <c r="D10" i="15"/>
  <c r="C18" i="15" l="1"/>
  <c r="G17" i="15"/>
  <c r="G18" i="15"/>
  <c r="D17" i="15"/>
  <c r="D18" i="15"/>
  <c r="E18" i="15"/>
  <c r="E17" i="15"/>
  <c r="F17" i="15"/>
  <c r="F18" i="15"/>
  <c r="I17" i="15"/>
  <c r="I18" i="15"/>
  <c r="C21" i="15" l="1"/>
  <c r="C22" i="15"/>
  <c r="F5" i="13" l="1"/>
  <c r="N10" i="15" l="1"/>
  <c r="N17" i="15" l="1"/>
  <c r="N18" i="15"/>
  <c r="E5" i="13"/>
  <c r="M10" i="15"/>
  <c r="G5" i="13"/>
  <c r="H5" i="13"/>
  <c r="P10" i="15" l="1"/>
  <c r="M17" i="15"/>
  <c r="M18" i="15"/>
  <c r="O10" i="15"/>
  <c r="P17" i="15" l="1"/>
  <c r="P18" i="15"/>
  <c r="O17" i="15"/>
  <c r="O18" i="15"/>
  <c r="M21" i="15" l="1"/>
  <c r="M22" i="15"/>
</calcChain>
</file>

<file path=xl/sharedStrings.xml><?xml version="1.0" encoding="utf-8"?>
<sst xmlns="http://schemas.openxmlformats.org/spreadsheetml/2006/main" count="2493" uniqueCount="603">
  <si>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</si>
  <si>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</si>
  <si>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</si>
  <si>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</si>
  <si>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</si>
  <si>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</si>
  <si>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</si>
  <si>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</si>
  <si>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</si>
  <si>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</si>
  <si>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</si>
  <si>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</si>
  <si>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</si>
  <si>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(Name 1)</t>
  </si>
  <si>
    <t>(Name 2)</t>
  </si>
  <si>
    <t>(Name 3)</t>
  </si>
  <si>
    <t>(Name 4)</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</si>
  <si>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</si>
  <si>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</si>
  <si>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</si>
  <si>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</si>
  <si>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</si>
  <si>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</si>
  <si>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</si>
  <si>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</si>
  <si>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</si>
  <si>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</si>
  <si>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</si>
  <si>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</si>
  <si>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</si>
  <si>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</si>
  <si>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</si>
  <si>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</si>
  <si>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</si>
  <si>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</si>
  <si>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</si>
  <si>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</si>
  <si>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</si>
  <si>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</si>
  <si>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</si>
  <si>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</si>
  <si>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</si>
  <si>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</si>
  <si>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</si>
  <si>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</si>
  <si>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</si>
  <si>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</si>
  <si>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</si>
  <si>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</si>
  <si>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</si>
  <si>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</si>
  <si>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</si>
  <si>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</si>
  <si>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</si>
  <si>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</si>
  <si>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</si>
  <si>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</si>
  <si>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</si>
  <si>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</si>
  <si>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</si>
  <si>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</si>
  <si>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</si>
  <si>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</si>
  <si>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</si>
  <si>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</si>
  <si>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</si>
  <si>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June to August Inclusive</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</si>
  <si>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</si>
  <si>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</si>
  <si>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</si>
  <si>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</si>
  <si>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</si>
  <si>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</si>
  <si>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</si>
  <si>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</si>
  <si>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</si>
  <si>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</si>
  <si>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</si>
  <si>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</si>
  <si>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</si>
  <si>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</si>
  <si>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</si>
  <si>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</si>
  <si>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</si>
  <si>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</si>
  <si>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</si>
  <si>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</si>
  <si>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</si>
  <si>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</si>
  <si>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</si>
  <si>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</si>
  <si>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</si>
  <si>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</si>
  <si>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</si>
  <si>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</si>
  <si>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</si>
  <si>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</si>
  <si>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</si>
  <si>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</si>
  <si>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</si>
  <si>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</si>
  <si>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</si>
  <si>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</si>
  <si>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</si>
  <si>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</si>
  <si>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</si>
  <si>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</si>
  <si>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</si>
  <si>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</si>
  <si>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</si>
  <si>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</si>
  <si>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</si>
  <si>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</si>
  <si>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</si>
  <si>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</si>
  <si>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</si>
  <si>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</si>
  <si>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</si>
  <si>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</si>
  <si>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</si>
  <si>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</si>
  <si>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</si>
  <si>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</si>
  <si>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</si>
  <si>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</si>
  <si>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</si>
  <si>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</si>
  <si>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</si>
  <si>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</si>
  <si>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</si>
  <si>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</si>
  <si>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Copy EDCM table 5001 range starting B101 and paste into G11.  Extend or reduce print area as required.</t>
  </si>
  <si>
    <t>Copy from CDCM table 3701 "Tariffs!A42:I84" and paste values into A14</t>
  </si>
  <si>
    <t>Year</t>
  </si>
  <si>
    <t>Tariff name</t>
  </si>
  <si>
    <t>Copy from EDCM table 6005 "LDNORev!B549:G683" and paste values into D57</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</si>
  <si>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</si>
  <si>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</si>
  <si>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</si>
  <si>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</si>
  <si>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</si>
  <si>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</si>
  <si>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</si>
  <si>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'DNOs paste value cells A15:J47 from CDCM 3701 into cells A14:J46</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</si>
  <si>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</si>
  <si>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</si>
  <si>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</si>
  <si>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</si>
  <si>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</si>
  <si>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</si>
  <si>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</si>
  <si>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</si>
  <si>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</si>
  <si>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</si>
  <si>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</si>
  <si>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</si>
  <si>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</si>
  <si>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</si>
  <si>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</si>
  <si>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</si>
  <si>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</si>
  <si>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</si>
  <si>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</si>
  <si>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</si>
  <si>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</si>
  <si>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</si>
  <si>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</si>
  <si>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</si>
  <si>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</si>
  <si>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</si>
  <si>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</si>
  <si>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</si>
  <si>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</si>
  <si>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</si>
  <si>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</si>
  <si>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</si>
  <si>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</si>
  <si>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</si>
  <si>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</si>
  <si>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</si>
  <si>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</si>
  <si>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</si>
  <si>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</si>
  <si>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</si>
  <si>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</si>
  <si>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</si>
  <si>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</si>
  <si>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</si>
  <si>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</si>
  <si>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</si>
  <si>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</si>
  <si>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</si>
  <si>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</si>
  <si>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</si>
  <si>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</si>
  <si>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</si>
  <si>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</si>
  <si>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</si>
  <si>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</si>
  <si>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</si>
  <si>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</si>
  <si>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</si>
  <si>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</si>
  <si>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</si>
  <si>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</si>
  <si>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</si>
  <si>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</si>
  <si>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</si>
  <si>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</si>
  <si>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</si>
  <si>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</si>
  <si>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</si>
  <si>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</si>
  <si>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</si>
  <si>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</si>
  <si>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</si>
  <si>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</si>
  <si>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</si>
  <si>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</si>
  <si>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</si>
  <si>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</si>
  <si>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</si>
  <si>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</si>
  <si>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</si>
  <si>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</si>
  <si>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</si>
  <si>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</si>
  <si>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</si>
  <si>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</si>
  <si>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</si>
  <si>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</si>
  <si>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</si>
  <si>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</si>
  <si>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</si>
  <si>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</si>
  <si>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</si>
  <si>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</si>
  <si>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</si>
  <si>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</si>
  <si>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</si>
  <si>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</si>
  <si>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</si>
  <si>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</si>
  <si>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</si>
  <si>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</si>
  <si>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</si>
  <si>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</si>
  <si>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</si>
  <si>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</si>
  <si>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</si>
  <si>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</si>
  <si>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</si>
  <si>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</si>
  <si>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</si>
  <si>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</si>
  <si>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</si>
  <si>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</si>
  <si>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</si>
  <si>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</si>
  <si>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</si>
  <si>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</si>
  <si>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</si>
  <si>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</si>
  <si>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</si>
  <si>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</si>
  <si>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</si>
  <si>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</si>
  <si>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</si>
  <si>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</si>
  <si>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</si>
  <si>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</si>
  <si>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</si>
  <si>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</si>
  <si>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</si>
  <si>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</si>
  <si>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</si>
  <si>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</si>
  <si>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</si>
  <si>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</si>
  <si>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</si>
  <si>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</si>
  <si>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</si>
  <si>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</si>
  <si>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</si>
  <si>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</si>
  <si>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</si>
  <si>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</si>
  <si>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</si>
  <si>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</si>
  <si>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</si>
  <si>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</si>
  <si>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</si>
  <si>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</si>
  <si>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</si>
  <si>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</si>
  <si>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</si>
  <si>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</si>
  <si>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</si>
  <si>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</si>
  <si>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</si>
  <si>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</si>
  <si>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</si>
  <si>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</si>
  <si>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</si>
  <si>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</si>
  <si>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</si>
  <si>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</si>
  <si>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</si>
  <si>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</si>
  <si>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</si>
  <si>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</si>
  <si>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</si>
  <si>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</si>
  <si>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</si>
  <si>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</si>
  <si>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</si>
  <si>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</si>
  <si>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</si>
  <si>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</si>
  <si>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</si>
  <si>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</si>
  <si>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</si>
  <si>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</si>
  <si>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</si>
  <si>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</si>
  <si>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</si>
  <si>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</si>
  <si>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</si>
  <si>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</si>
  <si>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</si>
  <si>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</si>
  <si>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</si>
  <si>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</si>
  <si>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</si>
  <si>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</si>
  <si>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</si>
  <si>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</si>
  <si>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</si>
  <si>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</si>
  <si>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</si>
  <si>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</si>
  <si>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</si>
  <si>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</si>
  <si>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</si>
  <si>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</si>
  <si>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</si>
  <si>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</si>
  <si>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</si>
  <si>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</si>
  <si>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</si>
  <si>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</si>
  <si>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</si>
  <si>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</si>
  <si>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</si>
  <si>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</si>
  <si>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</si>
  <si>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</si>
  <si>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</si>
  <si>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</si>
  <si>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</si>
  <si>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</si>
  <si>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</si>
  <si>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</si>
  <si>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</si>
  <si>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</si>
  <si>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</si>
  <si>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</si>
  <si>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</si>
  <si>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</si>
  <si>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</si>
  <si>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</si>
  <si>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</si>
  <si>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</si>
  <si>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</si>
  <si>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</si>
  <si>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</si>
  <si>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</si>
  <si>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</si>
  <si>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</si>
  <si>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</si>
  <si>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</si>
  <si>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</si>
  <si>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</si>
  <si>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</si>
  <si>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</si>
  <si>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</si>
  <si>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</si>
  <si>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</si>
  <si>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</si>
  <si>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</si>
  <si>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</si>
  <si>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</si>
  <si>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</si>
  <si>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</si>
  <si>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</si>
  <si>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</si>
  <si>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</si>
  <si>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</si>
  <si>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</si>
  <si>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</si>
  <si>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</si>
  <si>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</si>
  <si>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</si>
  <si>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</si>
  <si>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</si>
  <si>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</si>
  <si>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</si>
  <si>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</si>
  <si>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</si>
  <si>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</si>
  <si>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</si>
  <si>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</si>
  <si>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</si>
  <si>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</si>
  <si>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</si>
  <si>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</si>
  <si>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</si>
  <si>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</si>
  <si>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</si>
  <si>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</si>
  <si>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</si>
  <si>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</si>
  <si>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</si>
  <si>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</si>
  <si>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</si>
  <si>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</si>
  <si>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</si>
  <si>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</si>
  <si>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3, 4 or 5-8</t>
  </si>
  <si>
    <t>Open LLFCs / LDNO unique billing identifier</t>
  </si>
  <si>
    <t>LDNO LV: Domestic Aggregated</t>
  </si>
  <si>
    <t>LDNO LV: Domestic Aggregated (related MPAN)</t>
  </si>
  <si>
    <t>LDNO LV: Non-Domestic Aggregated</t>
  </si>
  <si>
    <t>LDNO LV: Non-Domestic Aggregated (related MPAN)</t>
  </si>
  <si>
    <t>LDNO LV: LV Site Specific</t>
  </si>
  <si>
    <t>LDNO LV: Unmetered Supplies</t>
  </si>
  <si>
    <t>LDNO LV: LV Generation Aggregated</t>
  </si>
  <si>
    <t>LDNO LV: LV Generation Site Specific</t>
  </si>
  <si>
    <t>LDNO HV: Domestic Aggregated</t>
  </si>
  <si>
    <t>LDNO HV: Domestic Aggregated (related MPAN)</t>
  </si>
  <si>
    <t>LDNO HV: Non-Domestic Aggregated</t>
  </si>
  <si>
    <t>LDNO HV: Non-Domestic Aggregated (related MPAN)</t>
  </si>
  <si>
    <t>LDNO HV: LV Site Specific</t>
  </si>
  <si>
    <t>LDNO HV: LV Sub Site Specific</t>
  </si>
  <si>
    <t>LDNO HV: HV Site Specific</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</si>
  <si>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</si>
  <si>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</si>
  <si>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</si>
  <si>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</si>
  <si>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</si>
  <si>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</si>
  <si>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t>
  </si>
  <si>
    <t>LDNO HVplus: Domestic Aggregated (related MPAN)</t>
  </si>
  <si>
    <t>LDNO HVplus: Non-Domestic Aggregated</t>
  </si>
  <si>
    <t>LDNO HVplus: Non-Domestic Aggregated (related MPAN)</t>
  </si>
  <si>
    <t>LDNO HVplus: LV Site Specific</t>
  </si>
  <si>
    <t>LDNO HVplus: LV Sub Site Specific</t>
  </si>
  <si>
    <t>LDNO HVplus: HV Site Specific</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</si>
  <si>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</si>
  <si>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</si>
  <si>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</si>
  <si>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</si>
  <si>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</si>
  <si>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</si>
  <si>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t>
  </si>
  <si>
    <t>LDNO EHV: Domestic Aggregated (related MPAN)</t>
  </si>
  <si>
    <t>LDNO EHV: Non-Domestic Aggregated</t>
  </si>
  <si>
    <t>LDNO EHV: Non-Domestic Aggregated (related MPAN)</t>
  </si>
  <si>
    <t>LDNO EHV: LV Site Specific</t>
  </si>
  <si>
    <t>LDNO EHV: LV Sub Site Specific</t>
  </si>
  <si>
    <t>LDNO EHV: HV Site Specific</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</si>
  <si>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</si>
  <si>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</si>
  <si>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</si>
  <si>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</si>
  <si>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</si>
  <si>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</si>
  <si>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t>
  </si>
  <si>
    <t>LDNO 132kV/EHV: Domestic Aggregated (related MPAN)</t>
  </si>
  <si>
    <t>LDNO 132kV/EHV: Non-Domestic Aggregated</t>
  </si>
  <si>
    <t>LDNO 132kV/EHV: Non-Domestic Aggregated (related MPAN)</t>
  </si>
  <si>
    <t>LDNO 132kV/EHV: LV Site Specific</t>
  </si>
  <si>
    <t>LDNO 132kV/EHV: LV Sub Site Specific</t>
  </si>
  <si>
    <t>LDNO 132kV/EHV: HV Site Specific</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</si>
  <si>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</si>
  <si>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</si>
  <si>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</si>
  <si>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</si>
  <si>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</si>
  <si>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</si>
  <si>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t>
  </si>
  <si>
    <t>LDNO 132kV: Domestic Aggregated (related MPAN)</t>
  </si>
  <si>
    <t>LDNO 132kV: Non-Domestic Aggregated</t>
  </si>
  <si>
    <t>LDNO 132kV: Non-Domestic Aggregated (related MPAN)</t>
  </si>
  <si>
    <t>LDNO 132kV: LV Site Specific</t>
  </si>
  <si>
    <t>LDNO 132kV: LV Sub Site Specific</t>
  </si>
  <si>
    <t>LDNO 132kV: HV Site Specific</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</si>
  <si>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</si>
  <si>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</si>
  <si>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</si>
  <si>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</si>
  <si>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</si>
  <si>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</si>
  <si>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t>
  </si>
  <si>
    <t>LDNO 0000: Domestic Aggregated (related MPAN)</t>
  </si>
  <si>
    <t>LDNO 0000: Non-Domestic Aggregated</t>
  </si>
  <si>
    <t>LDNO 0000: Non-Domestic Aggregated (related MPAN)</t>
  </si>
  <si>
    <t>LDNO 0000: LV Site Specific</t>
  </si>
  <si>
    <t>LDNO 0000: LV Sub Site Specific</t>
  </si>
  <si>
    <t>LDNO 0000: HV Site Specific</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</si>
  <si>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</si>
  <si>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</si>
  <si>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</si>
  <si>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</si>
  <si>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</si>
  <si>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</si>
  <si>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</si>
  <si>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</si>
  <si>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</si>
  <si>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</si>
  <si>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</si>
  <si>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Excess 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</si>
  <si>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</si>
  <si>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</si>
  <si>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</si>
  <si>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2021/22</t>
  </si>
  <si>
    <t>1 April 2021</t>
  </si>
  <si>
    <t>16.30 - 19.30</t>
  </si>
  <si>
    <t>08.00 - 16.30
19.30 - 22.30</t>
  </si>
  <si>
    <t>00.00 - 08.00
22.30 - 00.00</t>
  </si>
  <si>
    <t>16.00 - 20.00</t>
  </si>
  <si>
    <t>00.00 - 16.00
20.00 - 00.00</t>
  </si>
  <si>
    <t>08.00 - 22.30</t>
  </si>
  <si>
    <t>00:00-16:00
20:00-00:00</t>
  </si>
  <si>
    <t>Monday to Friday 
(Including Bank Holidays)
March, April, May and September, October</t>
  </si>
  <si>
    <t>16:30 - 19:30</t>
  </si>
  <si>
    <t>Monday to Friday 
(Including Bank Holidays)
March to May, &amp; September to October, Inclusive</t>
  </si>
  <si>
    <t>Monday to Friday 
March to October</t>
  </si>
  <si>
    <t>23:30 – 07:30</t>
  </si>
  <si>
    <t>07:30 – 23:30</t>
  </si>
  <si>
    <t>Monday to Friday 
November to February</t>
  </si>
  <si>
    <t>20:00 – 23:30</t>
  </si>
  <si>
    <t>07:30 – 16:00
19:00 – 20:00</t>
  </si>
  <si>
    <t>16:00 – 19:00</t>
  </si>
  <si>
    <t>1-2</t>
  </si>
  <si>
    <t/>
  </si>
  <si>
    <t>Vattenfall Networks Limited - GSP D</t>
  </si>
  <si>
    <t>D01 , D31 , D61, D02 , D32 , D62, D08 , D38 , D68</t>
  </si>
  <si>
    <t>D03 , D33 , D63</t>
  </si>
  <si>
    <t>D06 , D36 , D66</t>
  </si>
  <si>
    <t>D26 , D56 , D86</t>
  </si>
  <si>
    <t>D55 , D85</t>
  </si>
  <si>
    <t>D54 , D84</t>
  </si>
  <si>
    <t>D11 , D41 , D71, D12 , D42 , D72, D13 , D43 , D73, D14 , D44 , D74, D15 , D45 , D75</t>
  </si>
  <si>
    <t>DL1 , DE1 , DH1</t>
  </si>
  <si>
    <t>DE2 , DH2</t>
  </si>
  <si>
    <t>DL3 , DE3 , DH3, DL4 , DE4 , DH4</t>
  </si>
  <si>
    <t>D04 , D34 , D64, D05 , D35 , D65, D09 , D39 , D69</t>
  </si>
  <si>
    <t>Vattenfall Networks Limited does not currently have any Designated EHV customers</t>
  </si>
  <si>
    <t>Vattenfall Networks does not currently have any EHV Import customers</t>
  </si>
  <si>
    <t>Vattenfall Networks does not currently have any EHV Export customers</t>
  </si>
  <si>
    <t>Submitted</t>
  </si>
  <si>
    <t>This form is intentionally left blank</t>
  </si>
  <si>
    <t>Vattenfall Networks does not currently have any EHV Site Specific customers</t>
  </si>
  <si>
    <t>D01, D02, D08</t>
  </si>
  <si>
    <t>D03</t>
  </si>
  <si>
    <t>D05, D04, , D09</t>
  </si>
  <si>
    <t>D06</t>
  </si>
  <si>
    <t>D26</t>
  </si>
  <si>
    <t>D11, D12, D13, D14, D15</t>
  </si>
  <si>
    <t>DL1</t>
  </si>
  <si>
    <t>DL3, DL4</t>
  </si>
  <si>
    <t>D68, D62, D61</t>
  </si>
  <si>
    <t>D63</t>
  </si>
  <si>
    <t>D65, D64, , D69</t>
  </si>
  <si>
    <t>D66</t>
  </si>
  <si>
    <t>D86</t>
  </si>
  <si>
    <t>D85</t>
  </si>
  <si>
    <t>D84</t>
  </si>
  <si>
    <t>D75, D71, D72, D73, D74</t>
  </si>
  <si>
    <t>DH1</t>
  </si>
  <si>
    <t>DH3, DH4</t>
  </si>
  <si>
    <t>DH6, DH5</t>
  </si>
  <si>
    <t>DH7, DH8</t>
  </si>
  <si>
    <t>D31, D32, D38</t>
  </si>
  <si>
    <t>D33</t>
  </si>
  <si>
    <t>D35, D34, , D39</t>
  </si>
  <si>
    <t>D36</t>
  </si>
  <si>
    <t>D56</t>
  </si>
  <si>
    <t>D55</t>
  </si>
  <si>
    <t>D54</t>
  </si>
  <si>
    <t>D45, D41, D42, D43, D44</t>
  </si>
  <si>
    <t>DE1</t>
  </si>
  <si>
    <t>DE4, DE3</t>
  </si>
  <si>
    <t>DE5, DE6</t>
  </si>
  <si>
    <t>DE8, DE7</t>
  </si>
  <si>
    <t>DH2</t>
  </si>
  <si>
    <t>DE2</t>
  </si>
  <si>
    <t>DE6 , DH6, DE5 , DH5</t>
  </si>
  <si>
    <t>DE8 , DH8, DE7 , DH7</t>
  </si>
  <si>
    <t>D01 , D02 , D03 , D04 , D05 , D06 , D08 , D09 , D26 , D11 , D12 , D13 , D14 , D15 , DL1 , DL3 , DL4 , D61 , D62 , D63 , D64 , D65 , D66 , D68 , D69 , D86 , D75 , DH1 , DH3 , DH4 , D31 , D32 , D33 , D34 , D35 , D36 , D38 , D39 , D56 , D45 , DE1 , DE3 , DE4 , D71 , D72 , D73 , D74 , D41 , D42 , D43 , D44</t>
  </si>
  <si>
    <t>D85 , DH2 , DH5 , DH6 , D55 , DE2 , DE5 , DE6</t>
  </si>
  <si>
    <t>D84 , DH7 , DH8 , D54 , DE7 , DE8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</si>
</sst>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_ ;[Red]\-0.00\ "/>
    <numFmt numFmtId="165" formatCode="0.000"/>
    <numFmt numFmtId="166" formatCode="#,##0.000"/>
    <numFmt numFmtId="167" formatCode="0.000_ ;[Red]\-0.000\ "/>
    <numFmt numFmtId="168" formatCode="0.00;[Red]\-0.00;?;"/>
    <numFmt numFmtId="169" formatCode="#,##0;\-#,##0;;"/>
    <numFmt numFmtId="170" formatCode="000"/>
    <numFmt numFmtId="171" formatCode="#,##0;[Red]\-#,##0;;"/>
    <numFmt numFmtId="172" formatCode="0.000;[Red]\-0.000;?;"/>
    <numFmt numFmtId="173" formatCode="0.000_ ;\-0.000\ "/>
    <numFmt numFmtId="174" formatCode="0000"/>
    <numFmt numFmtId="175" formatCode="_-* #,##0_-;\-* #,##0_-;_-* &quot;-&quot;??_-;_-@_-"/>
    <numFmt numFmtId="176" formatCode="_-* #,##0.000_-;\-* #,##0.000_-;_-* &quot;-&quot;??_-;_-@_-"/>
  </numFmts>
  <fonts count="37"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14"/>
      <color theme="0"/>
      <name val="Arial"/>
      <family val="2"/>
    </font>
    <font>
      <sz val="14"/>
      <color theme="0"/>
      <name val="Arial"/>
      <family val="2"/>
    </font>
    <font>
      <b/>
      <sz val="12"/>
      <name val="Arial"/>
      <family val="2"/>
    </font>
  </fonts>
  <fills count="37">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77111117893"/>
        <bgColor indexed="55"/>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1">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2" borderId="0" applyNumberFormat="0" applyBorder="0" applyAlignment="0" applyProtection="0"/>
    <xf numFmtId="0" fontId="3" fillId="6"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7" fillId="0" borderId="0"/>
    <xf numFmtId="0" fontId="29" fillId="33" borderId="0" applyNumberFormat="0" applyBorder="0" applyAlignment="0" applyProtection="0"/>
    <xf numFmtId="0" fontId="4" fillId="0" borderId="0"/>
    <xf numFmtId="0" fontId="2" fillId="6" borderId="0" applyNumberFormat="0" applyBorder="0" applyAlignment="0" applyProtection="0"/>
    <xf numFmtId="0" fontId="2" fillId="25" borderId="0" applyNumberFormat="0" applyBorder="0" applyAlignment="0" applyProtection="0"/>
    <xf numFmtId="0" fontId="1" fillId="0" borderId="0" applyNumberFormat="0" applyFill="0" applyBorder="0" applyAlignment="0" applyProtection="0">
      <alignment horizontal="left"/>
    </xf>
    <xf numFmtId="43" fontId="33" fillId="0" borderId="0" applyFont="0" applyFill="0" applyBorder="0" applyAlignment="0" applyProtection="0"/>
  </cellStyleXfs>
  <cellXfs count="319">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Border="1" applyAlignment="1">
      <alignment wrapText="1"/>
    </xf>
    <xf numFmtId="0" fontId="7" fillId="0" borderId="0" xfId="0" applyFont="1" applyBorder="1" applyAlignment="1">
      <alignment vertical="top" wrapText="1"/>
    </xf>
    <xf numFmtId="0" fontId="0" fillId="0" borderId="0" xfId="0" applyBorder="1"/>
    <xf numFmtId="0" fontId="14" fillId="2" borderId="0" xfId="3" applyFont="1" applyFill="1" applyAlignment="1" applyProtection="1">
      <alignment vertical="center"/>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7" fillId="7" borderId="1"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49" fontId="15"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0" fontId="7" fillId="13" borderId="1" xfId="0" quotePrefix="1" applyFont="1" applyFill="1" applyBorder="1" applyAlignment="1">
      <alignment horizontal="center" vertical="center" wrapText="1"/>
    </xf>
    <xf numFmtId="0" fontId="7" fillId="14" borderId="1" xfId="0" quotePrefix="1" applyFont="1" applyFill="1" applyBorder="1" applyAlignment="1">
      <alignment horizontal="center" vertical="center" wrapText="1"/>
    </xf>
    <xf numFmtId="49" fontId="20" fillId="8" borderId="1" xfId="0" applyNumberFormat="1" applyFont="1" applyFill="1" applyBorder="1" applyAlignment="1" applyProtection="1">
      <alignment horizontal="center" vertical="center" wrapText="1"/>
      <protection locked="0"/>
    </xf>
    <xf numFmtId="167" fontId="20" fillId="9" borderId="1" xfId="0" applyNumberFormat="1" applyFont="1" applyFill="1" applyBorder="1" applyAlignment="1" applyProtection="1">
      <alignment horizontal="center" vertical="center"/>
      <protection locked="0"/>
    </xf>
    <xf numFmtId="167"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0" fontId="0" fillId="15" borderId="0" xfId="0" applyFill="1"/>
    <xf numFmtId="0" fontId="13" fillId="2" borderId="0" xfId="3" applyFont="1" applyFill="1" applyAlignment="1" applyProtection="1">
      <alignment vertical="center"/>
    </xf>
    <xf numFmtId="0" fontId="6" fillId="2" borderId="8" xfId="6" quotePrefix="1" applyFont="1" applyFill="1" applyBorder="1" applyAlignment="1">
      <alignment vertical="center" wrapText="1"/>
    </xf>
    <xf numFmtId="0" fontId="6" fillId="2" borderId="0" xfId="6" applyFont="1"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ont="1" applyFill="1" applyBorder="1" applyAlignment="1" applyProtection="1">
      <alignment horizontal="left" vertical="center" wrapText="1"/>
      <protection locked="0"/>
    </xf>
    <xf numFmtId="0" fontId="6" fillId="9" borderId="1" xfId="6" applyNumberFormat="1" applyFont="1" applyFill="1" applyBorder="1" applyAlignment="1" applyProtection="1">
      <alignment horizontal="left" vertical="center" wrapText="1"/>
      <protection locked="0"/>
    </xf>
    <xf numFmtId="0" fontId="6" fillId="2" borderId="0" xfId="6" applyFont="1" applyFill="1" applyAlignment="1">
      <alignment horizontal="center" vertical="center"/>
    </xf>
    <xf numFmtId="166" fontId="6" fillId="2" borderId="0" xfId="6" applyNumberFormat="1" applyFont="1" applyFill="1" applyAlignment="1">
      <alignment horizontal="center" vertical="center"/>
    </xf>
    <xf numFmtId="0" fontId="6" fillId="2" borderId="0" xfId="6" applyFont="1" applyFill="1"/>
    <xf numFmtId="167"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67"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ont="1" applyFill="1" applyAlignment="1" applyProtection="1">
      <alignment horizontal="left" vertical="center" wrapText="1"/>
      <protection locked="0"/>
    </xf>
    <xf numFmtId="49" fontId="11" fillId="6" borderId="0" xfId="1" applyNumberFormat="1" applyFont="1" applyFill="1" applyAlignment="1" applyProtection="1">
      <alignment vertical="center" wrapText="1"/>
      <protection locked="0"/>
    </xf>
    <xf numFmtId="49" fontId="18" fillId="0" borderId="0" xfId="4" applyNumberFormat="1" applyFont="1" applyBorder="1" applyAlignment="1" applyProtection="1">
      <alignment vertical="center"/>
      <protection locked="0"/>
    </xf>
    <xf numFmtId="0" fontId="6" fillId="0" borderId="0" xfId="0" applyFont="1" applyBorder="1" applyProtection="1">
      <protection locked="0"/>
    </xf>
    <xf numFmtId="49" fontId="11" fillId="6" borderId="0" xfId="1" applyNumberFormat="1" applyFont="1" applyFill="1" applyBorder="1" applyAlignment="1" applyProtection="1">
      <alignment vertical="center" wrapText="1"/>
      <protection locked="0"/>
    </xf>
    <xf numFmtId="49" fontId="11" fillId="0" borderId="0" xfId="5" applyNumberFormat="1" applyFont="1" applyBorder="1" applyAlignment="1" applyProtection="1">
      <alignment vertical="center"/>
      <protection locked="0"/>
    </xf>
    <xf numFmtId="49" fontId="11" fillId="0" borderId="0" xfId="5" quotePrefix="1" applyNumberFormat="1" applyFon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5" borderId="0" xfId="0" applyFill="1" applyAlignment="1">
      <alignment vertical="center"/>
    </xf>
    <xf numFmtId="0" fontId="24" fillId="18"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6" borderId="1" xfId="0" applyFont="1" applyFill="1" applyBorder="1" applyAlignment="1" applyProtection="1">
      <alignment horizontal="center" vertical="center" wrapText="1"/>
      <protection locked="0"/>
    </xf>
    <xf numFmtId="0" fontId="24" fillId="19" borderId="1" xfId="0" applyFont="1" applyFill="1" applyBorder="1" applyAlignment="1" applyProtection="1">
      <alignment horizontal="center" vertical="center" wrapText="1"/>
      <protection locked="0"/>
    </xf>
    <xf numFmtId="0" fontId="7" fillId="2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7" fillId="15" borderId="0" xfId="1" applyNumberFormat="1" applyFont="1" applyFill="1" applyBorder="1" applyAlignment="1">
      <alignment horizontal="center" vertical="center" wrapText="1"/>
    </xf>
    <xf numFmtId="0" fontId="0" fillId="15" borderId="0" xfId="0" applyFill="1" applyBorder="1"/>
    <xf numFmtId="0" fontId="0" fillId="15" borderId="0" xfId="0" applyFill="1" applyBorder="1" applyAlignment="1">
      <alignment vertical="center"/>
    </xf>
    <xf numFmtId="0" fontId="8" fillId="15" borderId="0" xfId="6" applyFont="1" applyFill="1" applyBorder="1" applyAlignment="1">
      <alignment vertical="center"/>
    </xf>
    <xf numFmtId="0" fontId="17" fillId="15" borderId="0" xfId="1" applyNumberFormat="1" applyFont="1" applyFill="1" applyBorder="1" applyAlignment="1" applyProtection="1">
      <alignment horizontal="center" vertical="center" wrapText="1"/>
    </xf>
    <xf numFmtId="0" fontId="17" fillId="15" borderId="12" xfId="1" applyNumberFormat="1" applyFont="1" applyFill="1" applyBorder="1" applyAlignment="1">
      <alignment horizontal="center" vertical="center" wrapText="1"/>
    </xf>
    <xf numFmtId="0" fontId="17" fillId="15" borderId="0" xfId="1" applyNumberFormat="1" applyFont="1" applyFill="1" applyBorder="1" applyAlignment="1">
      <alignment vertical="center" wrapText="1"/>
    </xf>
    <xf numFmtId="0" fontId="7" fillId="15" borderId="4" xfId="0" applyFont="1" applyFill="1" applyBorder="1" applyAlignment="1">
      <alignment horizontal="left" vertical="center" wrapText="1"/>
    </xf>
    <xf numFmtId="0" fontId="6" fillId="15" borderId="4"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17" fillId="15" borderId="8" xfId="1" applyNumberFormat="1" applyFont="1" applyFill="1" applyBorder="1" applyAlignment="1">
      <alignment horizontal="center" vertical="center" wrapText="1"/>
    </xf>
    <xf numFmtId="167" fontId="20" fillId="17"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ont="1" applyFill="1" applyAlignment="1" applyProtection="1">
      <alignment vertical="center"/>
      <protection hidden="1"/>
    </xf>
    <xf numFmtId="170" fontId="6" fillId="9" borderId="1" xfId="6" applyNumberFormat="1" applyFont="1" applyFill="1" applyBorder="1" applyAlignment="1">
      <alignment horizontal="center" vertical="center" wrapText="1"/>
    </xf>
    <xf numFmtId="167" fontId="4" fillId="21" borderId="1" xfId="6" applyNumberFormat="1" applyFont="1" applyFill="1" applyBorder="1" applyAlignment="1" applyProtection="1">
      <alignment horizontal="center" vertical="center"/>
    </xf>
    <xf numFmtId="43" fontId="4" fillId="21" borderId="1" xfId="7" applyFont="1" applyFill="1" applyBorder="1" applyAlignment="1" applyProtection="1">
      <alignment horizontal="center" vertical="center"/>
    </xf>
    <xf numFmtId="164" fontId="4" fillId="21" borderId="1" xfId="6" applyNumberFormat="1" applyFont="1" applyFill="1" applyBorder="1" applyAlignment="1" applyProtection="1">
      <alignment horizontal="center" vertical="center"/>
    </xf>
    <xf numFmtId="165" fontId="4" fillId="12" borderId="1" xfId="6" applyNumberFormat="1" applyFont="1" applyFill="1" applyBorder="1" applyAlignment="1" applyProtection="1">
      <alignment horizontal="center" vertical="center"/>
    </xf>
    <xf numFmtId="43" fontId="4" fillId="12" borderId="1" xfId="7" applyFont="1" applyFill="1" applyBorder="1" applyAlignment="1" applyProtection="1">
      <alignment horizontal="center" vertical="center"/>
    </xf>
    <xf numFmtId="164" fontId="4" fillId="12" borderId="1" xfId="6" applyNumberFormat="1" applyFont="1" applyFill="1" applyBorder="1" applyAlignment="1" applyProtection="1">
      <alignment horizontal="center" vertical="center"/>
    </xf>
    <xf numFmtId="0" fontId="6" fillId="11" borderId="1" xfId="13" applyFont="1" applyFill="1" applyBorder="1" applyAlignment="1" applyProtection="1">
      <alignment vertical="center"/>
      <protection locked="0"/>
    </xf>
    <xf numFmtId="169" fontId="6" fillId="29" borderId="1" xfId="10" applyNumberFormat="1" applyFont="1" applyFill="1" applyBorder="1" applyAlignment="1" applyProtection="1">
      <alignment vertical="center"/>
      <protection locked="0"/>
    </xf>
    <xf numFmtId="168" fontId="3" fillId="28" borderId="1" xfId="9" applyNumberFormat="1" applyFill="1" applyBorder="1" applyAlignment="1" applyProtection="1">
      <alignment vertical="center"/>
    </xf>
    <xf numFmtId="169" fontId="6" fillId="28" borderId="1" xfId="9" applyNumberFormat="1" applyFont="1" applyFill="1" applyBorder="1" applyAlignment="1" applyProtection="1">
      <alignment vertical="center"/>
      <protection locked="0"/>
    </xf>
    <xf numFmtId="169" fontId="6" fillId="31" borderId="1" xfId="9" applyNumberFormat="1" applyFont="1" applyFill="1" applyBorder="1" applyAlignment="1" applyProtection="1">
      <alignment vertical="center"/>
      <protection locked="0"/>
    </xf>
    <xf numFmtId="169" fontId="6" fillId="32"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7" fillId="0" borderId="0" xfId="1"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6" xfId="0" applyFont="1" applyFill="1" applyBorder="1" applyAlignment="1" applyProtection="1">
      <alignment horizontal="left" vertical="center" wrapText="1"/>
    </xf>
    <xf numFmtId="0" fontId="6" fillId="11" borderId="1" xfId="8" quotePrefix="1" applyFont="1" applyFill="1" applyBorder="1" applyAlignment="1" applyProtection="1">
      <alignment horizontal="center" vertical="center" wrapText="1"/>
    </xf>
    <xf numFmtId="0" fontId="6" fillId="30" borderId="1" xfId="11" quotePrefix="1" applyFont="1" applyFill="1" applyBorder="1" applyAlignment="1" applyProtection="1">
      <alignment horizontal="center" vertical="center" wrapText="1"/>
    </xf>
    <xf numFmtId="168" fontId="3" fillId="31" borderId="1" xfId="12" applyNumberFormat="1" applyFill="1" applyBorder="1" applyAlignment="1" applyProtection="1">
      <alignment vertical="center"/>
    </xf>
    <xf numFmtId="0" fontId="7" fillId="7" borderId="1" xfId="0" applyFont="1" applyFill="1" applyBorder="1" applyAlignment="1" applyProtection="1">
      <alignment horizontal="left" vertical="center" wrapText="1"/>
    </xf>
    <xf numFmtId="0" fontId="6" fillId="11" borderId="1" xfId="13" applyFont="1" applyFill="1" applyBorder="1" applyAlignment="1" applyProtection="1">
      <alignment vertical="center" wrapText="1"/>
    </xf>
    <xf numFmtId="0" fontId="6" fillId="27"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7" borderId="1" xfId="13"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69" fontId="3" fillId="28" borderId="1" xfId="9" applyNumberFormat="1" applyFill="1" applyBorder="1" applyAlignment="1" applyProtection="1">
      <alignment vertical="center"/>
      <protection locked="0"/>
    </xf>
    <xf numFmtId="171" fontId="3" fillId="28" borderId="1" xfId="9" applyNumberFormat="1" applyFill="1" applyBorder="1" applyAlignment="1" applyProtection="1">
      <alignment vertical="center"/>
    </xf>
    <xf numFmtId="171" fontId="3" fillId="31" borderId="1" xfId="9" applyNumberFormat="1" applyFill="1" applyBorder="1" applyAlignment="1" applyProtection="1">
      <alignment vertical="center"/>
    </xf>
    <xf numFmtId="171" fontId="6" fillId="29" borderId="1" xfId="10" applyNumberFormat="1" applyFont="1" applyFill="1" applyBorder="1" applyAlignment="1" applyProtection="1">
      <alignment vertical="center"/>
    </xf>
    <xf numFmtId="171" fontId="6" fillId="32" borderId="1" xfId="10" applyNumberFormat="1" applyFont="1" applyFill="1" applyBorder="1" applyAlignment="1" applyProtection="1">
      <alignment vertical="center"/>
    </xf>
    <xf numFmtId="172" fontId="3" fillId="28" borderId="5" xfId="9" applyNumberFormat="1" applyFill="1" applyBorder="1" applyAlignment="1" applyProtection="1">
      <alignment vertical="center"/>
    </xf>
    <xf numFmtId="172" fontId="3" fillId="28" borderId="1" xfId="9" applyNumberFormat="1" applyFill="1" applyBorder="1" applyAlignment="1" applyProtection="1">
      <alignment vertical="center"/>
    </xf>
    <xf numFmtId="0" fontId="7" fillId="7" borderId="1" xfId="0" applyFont="1" applyFill="1" applyBorder="1" applyAlignment="1">
      <alignment horizontal="center" vertical="center" wrapText="1"/>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0" borderId="1" xfId="11" quotePrefix="1" applyNumberFormat="1" applyFont="1" applyFill="1" applyBorder="1" applyAlignment="1" applyProtection="1">
      <alignment horizontal="center" vertical="center" wrapText="1"/>
    </xf>
    <xf numFmtId="49" fontId="11" fillId="6" borderId="0" xfId="1" applyNumberFormat="1" applyFont="1" applyFill="1" applyAlignment="1" applyProtection="1">
      <alignment horizontal="center" vertical="center" wrapText="1"/>
      <protection locked="0"/>
    </xf>
    <xf numFmtId="49" fontId="11" fillId="6" borderId="0" xfId="1" quotePrefix="1" applyNumberFormat="1" applyFon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0" fillId="0" borderId="0" xfId="0" applyFill="1"/>
    <xf numFmtId="0" fontId="14" fillId="0" borderId="0" xfId="3" applyFont="1" applyFill="1" applyBorder="1" applyAlignment="1" applyProtection="1">
      <alignment vertical="center"/>
    </xf>
    <xf numFmtId="49" fontId="18" fillId="0" borderId="0" xfId="4" quotePrefix="1" applyNumberFormat="1" applyFont="1" applyBorder="1" applyAlignment="1" applyProtection="1">
      <alignment horizontal="left" vertical="center"/>
      <protection locked="0"/>
    </xf>
    <xf numFmtId="164" fontId="20" fillId="10" borderId="1" xfId="0" applyNumberFormat="1" applyFont="1" applyFill="1" applyBorder="1" applyAlignment="1" applyProtection="1">
      <alignment horizontal="center" vertical="center"/>
    </xf>
    <xf numFmtId="173" fontId="21" fillId="16" borderId="1" xfId="0" applyNumberFormat="1" applyFont="1" applyFill="1" applyBorder="1" applyAlignment="1" applyProtection="1">
      <alignment horizontal="center" vertical="center"/>
      <protection locked="0"/>
    </xf>
    <xf numFmtId="173" fontId="20" fillId="17" borderId="1" xfId="0" applyNumberFormat="1" applyFont="1" applyFill="1" applyBorder="1" applyAlignment="1" applyProtection="1">
      <alignment horizontal="center" vertical="center"/>
      <protection locked="0"/>
    </xf>
    <xf numFmtId="173" fontId="21" fillId="18" borderId="1" xfId="0" applyNumberFormat="1" applyFont="1" applyFill="1" applyBorder="1" applyAlignment="1" applyProtection="1">
      <alignment horizontal="center" vertical="center"/>
      <protection locked="0"/>
    </xf>
    <xf numFmtId="173" fontId="21" fillId="19" borderId="1" xfId="0" applyNumberFormat="1" applyFont="1" applyFill="1" applyBorder="1" applyAlignment="1" applyProtection="1">
      <alignment horizontal="center" vertical="center"/>
      <protection locked="0"/>
    </xf>
    <xf numFmtId="173" fontId="20" fillId="20" borderId="1" xfId="0" applyNumberFormat="1" applyFont="1" applyFill="1" applyBorder="1" applyAlignment="1" applyProtection="1">
      <alignment horizontal="center" vertical="center"/>
      <protection locked="0"/>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73" fontId="30" fillId="16" borderId="1" xfId="0" applyNumberFormat="1" applyFont="1" applyFill="1" applyBorder="1" applyAlignment="1" applyProtection="1">
      <alignment horizontal="center" vertical="center" wrapText="1"/>
      <protection locked="0"/>
    </xf>
    <xf numFmtId="173" fontId="9" fillId="17" borderId="1" xfId="0" applyNumberFormat="1" applyFont="1" applyFill="1" applyBorder="1" applyAlignment="1" applyProtection="1">
      <alignment horizontal="center" vertical="center" wrapText="1"/>
      <protection locked="0"/>
    </xf>
    <xf numFmtId="173" fontId="30" fillId="18"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67" fontId="9" fillId="3" borderId="1" xfId="0" applyNumberFormat="1" applyFont="1" applyFill="1" applyBorder="1" applyAlignment="1" applyProtection="1">
      <alignment horizontal="center" vertical="center"/>
      <protection locked="0"/>
    </xf>
    <xf numFmtId="167" fontId="9" fillId="9" borderId="1" xfId="0" applyNumberFormat="1" applyFont="1" applyFill="1" applyBorder="1" applyAlignment="1" applyProtection="1">
      <alignment horizontal="center" vertical="center"/>
      <protection locked="0"/>
    </xf>
    <xf numFmtId="173" fontId="30" fillId="19" borderId="1" xfId="0" applyNumberFormat="1" applyFont="1" applyFill="1" applyBorder="1" applyAlignment="1" applyProtection="1">
      <alignment horizontal="center" vertical="center" wrapText="1"/>
      <protection locked="0"/>
    </xf>
    <xf numFmtId="173" fontId="9" fillId="2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xf>
    <xf numFmtId="167"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ont="1"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4" borderId="0" xfId="6" applyFill="1" applyAlignment="1">
      <alignment horizontal="left"/>
    </xf>
    <xf numFmtId="14" fontId="6" fillId="0" borderId="0" xfId="6" applyNumberFormat="1"/>
    <xf numFmtId="0" fontId="6" fillId="0" borderId="0" xfId="6" quotePrefix="1" applyAlignment="1">
      <alignment horizontal="left"/>
    </xf>
    <xf numFmtId="0" fontId="6" fillId="0" borderId="0" xfId="6" quotePrefix="1" applyFont="1" applyAlignment="1">
      <alignment horizontal="left"/>
    </xf>
    <xf numFmtId="0" fontId="6" fillId="0" borderId="0" xfId="6" applyFont="1"/>
    <xf numFmtId="0" fontId="13" fillId="0" borderId="0" xfId="3" applyFill="1" applyAlignment="1" applyProtection="1">
      <alignment horizontal="left" vertical="center"/>
    </xf>
    <xf numFmtId="0" fontId="6" fillId="34" borderId="0" xfId="6" applyFill="1" applyAlignment="1">
      <alignment horizontal="left" vertical="center"/>
    </xf>
    <xf numFmtId="174" fontId="6" fillId="34" borderId="0" xfId="6" applyNumberFormat="1" applyFill="1" applyAlignment="1">
      <alignment horizontal="left"/>
    </xf>
    <xf numFmtId="0" fontId="7" fillId="7" borderId="1" xfId="0" applyFont="1" applyFill="1" applyBorder="1" applyAlignment="1">
      <alignment horizontal="center" vertical="center" wrapText="1"/>
    </xf>
    <xf numFmtId="0" fontId="20" fillId="8" borderId="1" xfId="0" applyNumberFormat="1" applyFont="1" applyFill="1" applyBorder="1" applyAlignment="1" applyProtection="1">
      <alignment horizontal="center" vertical="center" wrapText="1"/>
      <protection locked="0"/>
    </xf>
    <xf numFmtId="0" fontId="20" fillId="15" borderId="1" xfId="0" applyNumberFormat="1" applyFont="1" applyFill="1" applyBorder="1" applyAlignment="1" applyProtection="1">
      <alignment horizontal="center" vertical="center" wrapText="1"/>
      <protection locked="0"/>
    </xf>
    <xf numFmtId="0" fontId="7" fillId="11" borderId="1" xfId="0" applyFont="1" applyFill="1" applyBorder="1" applyAlignment="1" applyProtection="1">
      <alignment vertical="center" wrapText="1"/>
    </xf>
    <xf numFmtId="0" fontId="32" fillId="0" borderId="1" xfId="16" applyFont="1" applyFill="1" applyBorder="1" applyAlignment="1" applyProtection="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pplyProtection="1">
      <alignment vertical="center" wrapText="1"/>
    </xf>
    <xf numFmtId="0" fontId="7" fillId="7" borderId="1" xfId="0" quotePrefix="1"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2" fontId="20" fillId="3" borderId="1" xfId="0" applyNumberFormat="1" applyFont="1" applyFill="1" applyBorder="1" applyAlignment="1" applyProtection="1">
      <alignment horizontal="center" vertical="center"/>
    </xf>
    <xf numFmtId="2" fontId="20" fillId="10" borderId="1" xfId="0" applyNumberFormat="1" applyFont="1" applyFill="1" applyBorder="1" applyAlignment="1" applyProtection="1">
      <alignment horizontal="center" vertical="center"/>
    </xf>
    <xf numFmtId="0" fontId="20" fillId="0" borderId="1" xfId="0" applyFont="1" applyBorder="1" applyAlignment="1" applyProtection="1">
      <alignment horizontal="center" vertical="center" wrapText="1"/>
    </xf>
    <xf numFmtId="0" fontId="6" fillId="2" borderId="0" xfId="6" quotePrefix="1" applyFont="1" applyFill="1" applyBorder="1" applyAlignment="1">
      <alignment horizontal="center" vertical="center" wrapText="1"/>
    </xf>
    <xf numFmtId="0" fontId="17" fillId="15" borderId="0" xfId="1" applyNumberFormat="1" applyFont="1" applyFill="1" applyBorder="1" applyAlignment="1">
      <alignment horizontal="center" vertical="center" wrapText="1"/>
    </xf>
    <xf numFmtId="0" fontId="13" fillId="0" borderId="0" xfId="3" applyAlignment="1" applyProtection="1">
      <alignment horizontal="left" vertical="top" wrapText="1"/>
    </xf>
    <xf numFmtId="0" fontId="7"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35"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35" borderId="1"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7" fillId="0" borderId="6" xfId="6" applyFont="1" applyBorder="1" applyAlignment="1">
      <alignment vertical="center" wrapText="1"/>
    </xf>
    <xf numFmtId="0" fontId="6" fillId="0" borderId="6" xfId="6" applyFont="1" applyBorder="1" applyAlignment="1">
      <alignment horizontal="center" vertical="center" wrapText="1"/>
    </xf>
    <xf numFmtId="0" fontId="6" fillId="4" borderId="1" xfId="6" applyFont="1" applyFill="1" applyBorder="1" applyAlignment="1">
      <alignment horizontal="center" vertical="center" wrapText="1"/>
    </xf>
    <xf numFmtId="0" fontId="6" fillId="0" borderId="1" xfId="6" quotePrefix="1" applyFont="1" applyBorder="1" applyAlignment="1">
      <alignment horizontal="center" vertical="center" wrapText="1"/>
    </xf>
    <xf numFmtId="0" fontId="34" fillId="15" borderId="0" xfId="1" applyNumberFormat="1" applyFont="1" applyFill="1" applyBorder="1" applyAlignment="1">
      <alignment horizontal="center" vertical="center" wrapText="1"/>
    </xf>
    <xf numFmtId="175" fontId="23" fillId="2" borderId="0" xfId="20" applyNumberFormat="1" applyFont="1" applyFill="1" applyAlignment="1">
      <alignment vertical="center"/>
    </xf>
    <xf numFmtId="175" fontId="23" fillId="2" borderId="0" xfId="20" applyNumberFormat="1" applyFont="1" applyFill="1" applyAlignment="1">
      <alignment horizontal="center" vertical="center"/>
    </xf>
    <xf numFmtId="175" fontId="23" fillId="2" borderId="0" xfId="20" applyNumberFormat="1" applyFont="1" applyFill="1"/>
    <xf numFmtId="176" fontId="0" fillId="2" borderId="0" xfId="20" applyNumberFormat="1" applyFont="1" applyFill="1" applyAlignment="1">
      <alignment horizontal="center" vertical="center"/>
    </xf>
    <xf numFmtId="176" fontId="7" fillId="7" borderId="1" xfId="20" applyNumberFormat="1" applyFont="1" applyFill="1" applyBorder="1" applyAlignment="1" applyProtection="1">
      <alignment horizontal="center" vertical="center" wrapText="1"/>
      <protection locked="0"/>
    </xf>
    <xf numFmtId="164" fontId="0" fillId="2" borderId="0" xfId="0" applyNumberFormat="1" applyFill="1" applyAlignment="1">
      <alignment vertical="center"/>
    </xf>
    <xf numFmtId="164" fontId="20" fillId="9" borderId="1" xfId="0" applyNumberFormat="1" applyFont="1" applyFill="1" applyBorder="1" applyAlignment="1" applyProtection="1">
      <alignment horizontal="center" vertical="center"/>
      <protection locked="0"/>
    </xf>
    <xf numFmtId="43" fontId="0" fillId="2" borderId="0" xfId="20" applyFont="1" applyFill="1" applyAlignment="1">
      <alignment vertical="center"/>
    </xf>
    <xf numFmtId="0" fontId="23" fillId="2" borderId="0" xfId="6" applyFont="1" applyFill="1" applyAlignment="1">
      <alignment vertical="center"/>
    </xf>
    <xf numFmtId="0" fontId="35" fillId="2" borderId="0" xfId="6" applyFont="1" applyFill="1" applyAlignment="1">
      <alignment vertical="center"/>
    </xf>
    <xf numFmtId="0" fontId="35" fillId="15" borderId="0" xfId="6" applyFont="1" applyFill="1" applyBorder="1" applyAlignment="1">
      <alignment vertical="center"/>
    </xf>
    <xf numFmtId="0" fontId="23" fillId="2" borderId="0" xfId="0" applyFont="1" applyFill="1"/>
    <xf numFmtId="164" fontId="23" fillId="2" borderId="0" xfId="0" applyNumberFormat="1" applyFont="1" applyFill="1" applyAlignment="1">
      <alignment vertical="center"/>
    </xf>
    <xf numFmtId="175" fontId="0" fillId="2" borderId="0" xfId="20" applyNumberFormat="1" applyFont="1" applyFill="1" applyAlignment="1">
      <alignment vertical="center"/>
    </xf>
    <xf numFmtId="0" fontId="23" fillId="2" borderId="0" xfId="0" applyFont="1" applyFill="1" applyAlignment="1">
      <alignment vertical="center"/>
    </xf>
    <xf numFmtId="0" fontId="23" fillId="15" borderId="0" xfId="0" applyFont="1" applyFill="1" applyBorder="1" applyAlignment="1">
      <alignment vertical="center"/>
    </xf>
    <xf numFmtId="0" fontId="20" fillId="35" borderId="1" xfId="0" applyFont="1" applyFill="1" applyBorder="1" applyAlignment="1" applyProtection="1">
      <alignment horizontal="center" vertical="center" wrapText="1"/>
      <protection locked="0"/>
    </xf>
    <xf numFmtId="0" fontId="15" fillId="35" borderId="1" xfId="0" applyNumberFormat="1" applyFont="1" applyFill="1" applyBorder="1" applyAlignment="1" applyProtection="1">
      <alignment horizontal="center" vertical="center" wrapText="1"/>
      <protection locked="0"/>
    </xf>
    <xf numFmtId="0" fontId="15" fillId="35" borderId="1" xfId="0" applyFont="1" applyFill="1" applyBorder="1" applyAlignment="1" applyProtection="1">
      <alignment horizontal="center" vertical="center" wrapText="1"/>
      <protection locked="0"/>
    </xf>
    <xf numFmtId="173" fontId="21" fillId="35" borderId="1" xfId="0" applyNumberFormat="1" applyFont="1" applyFill="1" applyBorder="1" applyAlignment="1" applyProtection="1">
      <alignment horizontal="center" vertical="center"/>
      <protection locked="0"/>
    </xf>
    <xf numFmtId="173" fontId="20" fillId="35" borderId="1" xfId="0" applyNumberFormat="1" applyFont="1" applyFill="1" applyBorder="1" applyAlignment="1" applyProtection="1">
      <alignment horizontal="center" vertical="center"/>
      <protection locked="0"/>
    </xf>
    <xf numFmtId="164" fontId="20" fillId="36" borderId="1" xfId="0" applyNumberFormat="1" applyFont="1" applyFill="1" applyBorder="1" applyAlignment="1" applyProtection="1">
      <alignment horizontal="center" vertical="center"/>
      <protection locked="0"/>
    </xf>
    <xf numFmtId="167" fontId="20" fillId="36" borderId="1" xfId="0" applyNumberFormat="1" applyFont="1" applyFill="1" applyBorder="1" applyAlignment="1" applyProtection="1">
      <alignment horizontal="center" vertical="center"/>
      <protection locked="0"/>
    </xf>
    <xf numFmtId="49" fontId="15" fillId="35" borderId="1" xfId="0" applyNumberFormat="1" applyFont="1" applyFill="1" applyBorder="1" applyAlignment="1" applyProtection="1">
      <alignment horizontal="center" vertical="center" wrapText="1"/>
      <protection locked="0"/>
    </xf>
    <xf numFmtId="164" fontId="20" fillId="35" borderId="1" xfId="0" applyNumberFormat="1" applyFont="1" applyFill="1" applyBorder="1" applyAlignment="1" applyProtection="1">
      <alignment horizontal="center" vertical="center"/>
      <protection locked="0"/>
    </xf>
    <xf numFmtId="164" fontId="20" fillId="35" borderId="1" xfId="0" applyNumberFormat="1" applyFont="1" applyFill="1" applyBorder="1" applyAlignment="1" applyProtection="1">
      <alignment horizontal="center" vertical="center"/>
    </xf>
    <xf numFmtId="167" fontId="20" fillId="35" borderId="1" xfId="0" applyNumberFormat="1" applyFont="1" applyFill="1" applyBorder="1" applyAlignment="1" applyProtection="1">
      <alignment horizontal="center" vertical="center"/>
      <protection locked="0"/>
    </xf>
    <xf numFmtId="0" fontId="15" fillId="0" borderId="0" xfId="0" quotePrefix="1" applyNumberFormat="1" applyFont="1" applyAlignment="1" applyProtection="1">
      <alignment horizontal="left" vertical="top" wrapText="1"/>
    </xf>
    <xf numFmtId="49" fontId="11" fillId="6" borderId="0" xfId="1" applyNumberFormat="1" applyFon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5" fillId="0" borderId="0" xfId="0" quotePrefix="1" applyNumberFormat="1" applyFont="1" applyFill="1" applyAlignment="1" applyProtection="1">
      <alignment horizontal="left" vertical="top" wrapText="1"/>
    </xf>
    <xf numFmtId="49" fontId="11" fillId="6" borderId="0" xfId="1" applyNumberFormat="1" applyFont="1" applyFill="1" applyAlignment="1" applyProtection="1">
      <alignment horizontal="center" vertical="center" wrapText="1"/>
      <protection locked="0"/>
    </xf>
    <xf numFmtId="0" fontId="6" fillId="2" borderId="8" xfId="6" quotePrefix="1" applyFont="1" applyFill="1" applyBorder="1" applyAlignment="1">
      <alignment horizontal="center" vertical="center" wrapText="1"/>
    </xf>
    <xf numFmtId="0" fontId="29" fillId="33" borderId="13" xfId="15" quotePrefix="1" applyBorder="1" applyAlignment="1">
      <alignment horizontal="left" vertical="top" wrapText="1"/>
    </xf>
    <xf numFmtId="0" fontId="29" fillId="33" borderId="8" xfId="15" quotePrefix="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1" xfId="0" applyFont="1" applyBorder="1" applyAlignment="1">
      <alignment horizontal="left" vertical="center" wrapText="1"/>
    </xf>
    <xf numFmtId="0" fontId="17" fillId="6" borderId="1" xfId="1" applyNumberFormat="1" applyFont="1" applyFill="1" applyBorder="1" applyAlignment="1">
      <alignment horizontal="center" vertical="center" wrapText="1"/>
    </xf>
    <xf numFmtId="167" fontId="20" fillId="17" borderId="3" xfId="0" applyNumberFormat="1" applyFont="1" applyFill="1" applyBorder="1" applyAlignment="1" applyProtection="1">
      <alignment horizontal="center" vertical="center"/>
      <protection locked="0"/>
    </xf>
    <xf numFmtId="167" fontId="20" fillId="17"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indent="1"/>
    </xf>
    <xf numFmtId="49" fontId="6"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7" fillId="7" borderId="11"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24" fillId="16" borderId="1" xfId="0" applyFont="1" applyFill="1" applyBorder="1" applyAlignment="1" applyProtection="1">
      <alignment horizontal="center" vertical="center" wrapText="1"/>
      <protection locked="0"/>
    </xf>
    <xf numFmtId="0" fontId="6" fillId="35" borderId="1" xfId="0" applyFont="1" applyFill="1" applyBorder="1" applyAlignment="1">
      <alignment horizontal="center" vertical="center" wrapText="1"/>
    </xf>
    <xf numFmtId="0" fontId="6" fillId="2" borderId="8" xfId="6" quotePrefix="1" applyFont="1" applyFill="1" applyBorder="1" applyAlignment="1">
      <alignment horizontal="left" vertical="center" wrapText="1"/>
    </xf>
    <xf numFmtId="0" fontId="6" fillId="2" borderId="8" xfId="0" quotePrefix="1" applyFont="1" applyFill="1" applyBorder="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6" fillId="9" borderId="3" xfId="6" applyNumberFormat="1" applyFont="1" applyFill="1" applyBorder="1" applyAlignment="1" applyProtection="1">
      <alignment horizontal="center" vertical="center" wrapText="1"/>
    </xf>
    <xf numFmtId="0" fontId="6" fillId="9" borderId="4" xfId="6" applyNumberFormat="1" applyFont="1" applyFill="1" applyBorder="1" applyAlignment="1" applyProtection="1">
      <alignment horizontal="center" vertical="center" wrapText="1"/>
    </xf>
    <xf numFmtId="0" fontId="6" fillId="9" borderId="5" xfId="6" applyNumberFormat="1" applyFont="1" applyFill="1" applyBorder="1" applyAlignment="1" applyProtection="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4" xfId="0" applyFont="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vertical="center"/>
    </xf>
    <xf numFmtId="0" fontId="5" fillId="0" borderId="1" xfId="0" applyFont="1" applyBorder="1" applyAlignment="1">
      <alignment wrapText="1"/>
    </xf>
    <xf numFmtId="0" fontId="0" fillId="0" borderId="1" xfId="0" applyBorder="1" applyAlignment="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0" fillId="0" borderId="1" xfId="0" applyBorder="1" applyAlignment="1">
      <alignment vertical="top" wrapText="1"/>
    </xf>
    <xf numFmtId="167" fontId="36" fillId="0" borderId="17" xfId="0" applyNumberFormat="1" applyFont="1" applyBorder="1" applyAlignment="1">
      <alignment horizontal="center" vertical="center" wrapText="1"/>
    </xf>
    <xf numFmtId="167" fontId="36" fillId="0" borderId="12" xfId="0" applyNumberFormat="1" applyFont="1" applyBorder="1" applyAlignment="1">
      <alignment horizontal="center" vertical="center" wrapText="1"/>
    </xf>
    <xf numFmtId="167" fontId="36" fillId="0" borderId="14" xfId="0" applyNumberFormat="1" applyFont="1" applyBorder="1" applyAlignment="1">
      <alignment horizontal="center" vertical="center" wrapText="1"/>
    </xf>
    <xf numFmtId="0" fontId="6" fillId="0" borderId="1" xfId="0" applyFont="1" applyBorder="1" applyAlignment="1">
      <alignment horizontal="left" vertical="center" wrapText="1"/>
    </xf>
    <xf numFmtId="0" fontId="29" fillId="33" borderId="13" xfId="15" quotePrefix="1" applyBorder="1" applyAlignment="1" applyProtection="1">
      <alignment horizontal="left" vertical="center" wrapText="1"/>
    </xf>
    <xf numFmtId="0" fontId="29" fillId="33" borderId="8" xfId="15" quotePrefix="1" applyBorder="1" applyAlignment="1" applyProtection="1">
      <alignment horizontal="left" vertical="center" wrapText="1"/>
    </xf>
    <xf numFmtId="0" fontId="29" fillId="33" borderId="13" xfId="15" quotePrefix="1" applyBorder="1" applyAlignment="1" applyProtection="1">
      <alignment horizontal="center" vertical="center" wrapText="1"/>
    </xf>
    <xf numFmtId="0" fontId="29" fillId="33" borderId="8" xfId="15" quotePrefix="1" applyBorder="1" applyAlignment="1" applyProtection="1">
      <alignment horizontal="center" vertical="center" wrapText="1"/>
    </xf>
    <xf numFmtId="0" fontId="29" fillId="33"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vertical="center" wrapTex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49" fontId="6" fillId="9" borderId="3" xfId="0" quotePrefix="1" applyNumberFormat="1" applyFont="1" applyFill="1" applyBorder="1" applyAlignment="1" applyProtection="1">
      <alignment horizontal="center" vertical="center" wrapText="1"/>
      <protection locked="0"/>
    </xf>
    <xf numFmtId="49" fontId="6" fillId="9" borderId="4" xfId="0" quotePrefix="1" applyNumberFormat="1" applyFont="1" applyFill="1" applyBorder="1" applyAlignment="1" applyProtection="1">
      <alignment horizontal="center" vertical="center" wrapText="1"/>
      <protection locked="0"/>
    </xf>
    <xf numFmtId="49" fontId="6" fillId="9" borderId="5" xfId="0" quotePrefix="1" applyNumberFormat="1" applyFont="1" applyFill="1" applyBorder="1" applyAlignment="1" applyProtection="1">
      <alignment horizontal="center" vertical="center" wrapText="1"/>
      <protection locked="0"/>
    </xf>
    <xf numFmtId="0" fontId="6" fillId="2" borderId="0" xfId="0" quotePrefix="1" applyFont="1" applyFill="1" applyBorder="1" applyAlignment="1">
      <alignment horizontal="center" vertical="center" wrapText="1"/>
    </xf>
    <xf numFmtId="0" fontId="0" fillId="2" borderId="0" xfId="0" quotePrefix="1" applyFill="1" applyBorder="1" applyAlignment="1">
      <alignment horizontal="center" vertical="center" wrapText="1"/>
    </xf>
    <xf numFmtId="0" fontId="29" fillId="15" borderId="0" xfId="15" quotePrefix="1" applyFill="1" applyBorder="1" applyAlignment="1">
      <alignment horizontal="left" vertical="top"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7" fillId="7" borderId="5" xfId="0" applyFont="1" applyFill="1" applyBorder="1" applyAlignment="1" applyProtection="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xf numFmtId="0" fontId="6" fillId="0" borderId="0" xfId="0" quotePrefix="1" applyFont="1" applyAlignment="1" applyProtection="1">
      <alignment horizontal="left"/>
    </xf>
    <xf numFmtId="0" fontId="0" fillId="0" borderId="1" xfId="0" applyBorder="1" applyAlignment="1">
      <alignment horizontal="center" vertical="center"/>
    </xf>
    <xf numFmtId="0" fontId="0" fillId="0" borderId="1" xfId="0" applyBorder="1" applyAlignment="1">
      <alignment horizontal="center" vertical="center" wrapText="1"/>
    </xf>
  </cellXfs>
  <cellStyles count="21">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xfId="20" builtinId="3"/>
    <cellStyle name="Comma 2" xfId="7" xr:uid="{00000000-0005-0000-0000-000009000000}"/>
    <cellStyle name="Heading 2" xfId="4" builtinId="17"/>
    <cellStyle name="Heading 3" xfId="5" builtinId="18"/>
    <cellStyle name="Heading 4" xfId="1" builtinId="19"/>
    <cellStyle name="Hyperlink" xfId="3" builtinId="8"/>
    <cellStyle name="Input" xfId="2" builtinId="20"/>
    <cellStyle name="Neutral" xfId="15" builtinId="28"/>
    <cellStyle name="Normal" xfId="0" builtinId="0"/>
    <cellStyle name="Normal 2" xfId="6" xr:uid="{00000000-0005-0000-0000-000011000000}"/>
    <cellStyle name="Normal 3" xfId="14" xr:uid="{00000000-0005-0000-0000-000012000000}"/>
    <cellStyle name="Normal_Sheet1" xfId="16" xr:uid="{00000000-0005-0000-0000-000013000000}"/>
    <cellStyle name="Text_CEPATNEI" xfId="19" xr:uid="{00000000-0005-0000-0000-000014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2499465926084170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5"/>
  <sheetViews>
    <sheetView showGridLines="0" zoomScaleNormal="100"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1"/>
      <c r="B1" s="21"/>
      <c r="C1" s="21"/>
      <c r="D1" s="21"/>
      <c r="E1" s="21"/>
    </row>
    <row r="2" spans="1:8" ht="16.5" x14ac:dyDescent="0.2">
      <c r="A2" s="132" t="s">
        <v>129</v>
      </c>
      <c r="B2" s="54"/>
      <c r="C2" s="54"/>
      <c r="D2" s="54"/>
      <c r="E2" s="54"/>
    </row>
    <row r="3" spans="1:8" ht="15" x14ac:dyDescent="0.2">
      <c r="A3" s="58"/>
      <c r="B3" s="128" t="s">
        <v>130</v>
      </c>
      <c r="C3" s="127" t="s">
        <v>133</v>
      </c>
      <c r="D3" s="127" t="s">
        <v>26</v>
      </c>
      <c r="E3" s="127" t="s">
        <v>25</v>
      </c>
    </row>
    <row r="4" spans="1:8" ht="15" x14ac:dyDescent="0.2">
      <c r="A4" s="55" t="s">
        <v>129</v>
      </c>
      <c r="B4" s="24" t="s">
        <v>546</v>
      </c>
      <c r="C4" s="24" t="s">
        <v>525</v>
      </c>
      <c r="D4" s="24" t="s">
        <v>526</v>
      </c>
      <c r="E4" s="24" t="s">
        <v>561</v>
      </c>
    </row>
    <row r="5" spans="1:8" x14ac:dyDescent="0.2">
      <c r="A5" s="54"/>
      <c r="B5" s="54"/>
      <c r="C5" s="54"/>
      <c r="D5" s="54"/>
      <c r="E5" s="54"/>
    </row>
    <row r="6" spans="1:8" ht="16.5" x14ac:dyDescent="0.2">
      <c r="A6" s="57" t="s">
        <v>20</v>
      </c>
      <c r="B6" s="54"/>
      <c r="C6" s="54"/>
      <c r="D6" s="54"/>
      <c r="E6" s="54"/>
    </row>
    <row r="7" spans="1:8" ht="15" x14ac:dyDescent="0.2">
      <c r="A7" s="59" t="s">
        <v>21</v>
      </c>
      <c r="B7" s="225" t="s">
        <v>22</v>
      </c>
      <c r="C7" s="225"/>
      <c r="D7" s="225"/>
      <c r="E7" s="225"/>
    </row>
    <row r="8" spans="1:8" ht="30" customHeight="1" x14ac:dyDescent="0.2">
      <c r="A8" s="63" t="s">
        <v>184</v>
      </c>
      <c r="B8" s="224" t="s">
        <v>173</v>
      </c>
      <c r="C8" s="224"/>
      <c r="D8" s="224"/>
      <c r="E8" s="224"/>
    </row>
    <row r="9" spans="1:8" ht="30" customHeight="1" x14ac:dyDescent="0.2">
      <c r="A9" s="63" t="s">
        <v>43</v>
      </c>
      <c r="B9" s="22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D Licence area.</v>
      </c>
      <c r="C9" s="224"/>
      <c r="D9" s="224"/>
      <c r="E9" s="224"/>
    </row>
    <row r="10" spans="1:8" ht="30" customHeight="1" x14ac:dyDescent="0.2">
      <c r="A10" s="63" t="s">
        <v>44</v>
      </c>
      <c r="B10" s="224" t="s">
        <v>24</v>
      </c>
      <c r="C10" s="224"/>
      <c r="D10" s="224"/>
      <c r="E10" s="224"/>
    </row>
    <row r="11" spans="1:8" ht="61.5" customHeight="1" x14ac:dyDescent="0.2">
      <c r="A11" s="63" t="s">
        <v>45</v>
      </c>
      <c r="B11" s="22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D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24"/>
      <c r="D11" s="224"/>
      <c r="E11" s="224"/>
      <c r="F11" s="227"/>
      <c r="G11" s="227"/>
      <c r="H11" s="227"/>
    </row>
    <row r="12" spans="1:8" ht="86.25" customHeight="1" x14ac:dyDescent="0.2">
      <c r="A12" s="63" t="s">
        <v>33</v>
      </c>
      <c r="B12" s="230" t="s">
        <v>147</v>
      </c>
      <c r="C12" s="230"/>
      <c r="D12" s="230"/>
      <c r="E12" s="230"/>
    </row>
    <row r="13" spans="1:8" ht="33.75" customHeight="1" x14ac:dyDescent="0.2">
      <c r="A13" s="63" t="s">
        <v>148</v>
      </c>
      <c r="B13" s="22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D Licence area.</v>
      </c>
      <c r="C13" s="224"/>
      <c r="D13" s="224"/>
      <c r="E13" s="224"/>
    </row>
    <row r="14" spans="1:8" ht="33.75" customHeight="1" x14ac:dyDescent="0.2">
      <c r="A14" s="183" t="s">
        <v>523</v>
      </c>
      <c r="B14" s="224" t="s">
        <v>524</v>
      </c>
      <c r="C14" s="224"/>
      <c r="D14" s="224"/>
      <c r="E14" s="224"/>
    </row>
    <row r="15" spans="1:8" ht="29.25" customHeight="1" x14ac:dyDescent="0.2">
      <c r="A15" s="63" t="s">
        <v>36</v>
      </c>
      <c r="B15" s="224" t="s">
        <v>115</v>
      </c>
      <c r="C15" s="224"/>
      <c r="D15" s="224"/>
      <c r="E15" s="224"/>
    </row>
    <row r="16" spans="1:8" ht="30" customHeight="1" x14ac:dyDescent="0.2">
      <c r="A16" s="63" t="s">
        <v>89</v>
      </c>
      <c r="B16" s="224" t="s">
        <v>88</v>
      </c>
      <c r="C16" s="224"/>
      <c r="D16" s="224"/>
      <c r="E16" s="224"/>
    </row>
    <row r="17" spans="1:5" x14ac:dyDescent="0.2">
      <c r="A17" s="54"/>
      <c r="B17" s="54"/>
      <c r="C17" s="54"/>
      <c r="D17" s="54"/>
      <c r="E17" s="54"/>
    </row>
    <row r="18" spans="1:5" ht="15" x14ac:dyDescent="0.2">
      <c r="A18" s="60" t="s">
        <v>31</v>
      </c>
      <c r="B18" s="54"/>
      <c r="C18" s="54"/>
      <c r="D18" s="54"/>
      <c r="E18" s="54"/>
    </row>
    <row r="19" spans="1:5" ht="15" x14ac:dyDescent="0.2">
      <c r="A19" s="59"/>
      <c r="B19" s="231"/>
      <c r="C19" s="231"/>
      <c r="D19" s="231"/>
      <c r="E19" s="231"/>
    </row>
    <row r="20" spans="1:5" ht="32.25" customHeight="1" x14ac:dyDescent="0.2">
      <c r="A20" s="228" t="s">
        <v>72</v>
      </c>
      <c r="B20" s="229"/>
      <c r="C20" s="229"/>
      <c r="D20" s="229"/>
      <c r="E20" s="229"/>
    </row>
    <row r="21" spans="1:5" x14ac:dyDescent="0.2">
      <c r="A21" s="54"/>
      <c r="B21" s="54"/>
      <c r="C21" s="54"/>
      <c r="D21" s="54"/>
      <c r="E21" s="54"/>
    </row>
    <row r="22" spans="1:5" ht="15" x14ac:dyDescent="0.2">
      <c r="A22" s="61" t="s">
        <v>32</v>
      </c>
      <c r="B22" s="54"/>
      <c r="C22" s="54"/>
      <c r="D22" s="54"/>
      <c r="E22" s="54"/>
    </row>
    <row r="23" spans="1:5" ht="15" x14ac:dyDescent="0.2">
      <c r="A23" s="56"/>
      <c r="B23" s="231"/>
      <c r="C23" s="231"/>
      <c r="D23" s="231"/>
      <c r="E23" s="231"/>
    </row>
    <row r="24" spans="1:5" ht="28.5" customHeight="1" x14ac:dyDescent="0.2">
      <c r="A24" s="228" t="s">
        <v>46</v>
      </c>
      <c r="B24" s="229"/>
      <c r="C24" s="229"/>
      <c r="D24" s="229"/>
      <c r="E24" s="229"/>
    </row>
    <row r="25" spans="1:5" ht="28.5" customHeight="1" x14ac:dyDescent="0.2">
      <c r="A25" s="226" t="s">
        <v>128</v>
      </c>
      <c r="B25" s="226"/>
      <c r="C25" s="226"/>
      <c r="D25" s="226"/>
      <c r="E25" s="226"/>
    </row>
  </sheetData>
  <mergeCells count="16">
    <mergeCell ref="A25:E25"/>
    <mergeCell ref="F11:H11"/>
    <mergeCell ref="A20:E20"/>
    <mergeCell ref="A24:E24"/>
    <mergeCell ref="B12:E12"/>
    <mergeCell ref="B15:E15"/>
    <mergeCell ref="B13:E13"/>
    <mergeCell ref="B16:E16"/>
    <mergeCell ref="B19:E19"/>
    <mergeCell ref="B23:E23"/>
    <mergeCell ref="B14:E14"/>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6"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C2 -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5"/>
  <sheetViews>
    <sheetView zoomScale="80" zoomScaleNormal="80" zoomScaleSheetLayoutView="100" workbookViewId="0">
      <selection activeCell="C7" sqref="C7"/>
    </sheetView>
  </sheetViews>
  <sheetFormatPr defaultRowHeight="27.75" customHeight="1" x14ac:dyDescent="0.2"/>
  <cols>
    <col min="1" max="1" width="49" style="2" bestFit="1" customWidth="1"/>
    <col min="2" max="2" width="17.5703125" style="3" customWidth="1"/>
    <col min="3" max="3" width="14.42578125" style="2" customWidth="1"/>
    <col min="4" max="6" width="17.5703125" style="3" customWidth="1"/>
    <col min="7" max="7" width="9.140625" style="211"/>
    <col min="8" max="8" width="10.7109375" style="2" bestFit="1" customWidth="1"/>
    <col min="9" max="16384" width="9.140625" style="2"/>
  </cols>
  <sheetData>
    <row r="1" spans="1:9" ht="27.75" customHeight="1" x14ac:dyDescent="0.2">
      <c r="A1" s="14" t="s">
        <v>23</v>
      </c>
      <c r="B1" s="302"/>
      <c r="C1" s="302"/>
      <c r="D1" s="181"/>
      <c r="E1" s="181"/>
      <c r="F1" s="181"/>
    </row>
    <row r="2" spans="1:9" ht="35.1" customHeight="1" x14ac:dyDescent="0.2">
      <c r="A2" s="256" t="str">
        <f>Overview!B4&amp; " - Effective from "&amp;Overview!D4&amp;" - "&amp;Overview!E4&amp;" Supplier of Last Resort and Eligible Bad Debt Pass-Through Costs"</f>
        <v>Vattenfall Networks Limited - GSP D - Effective from 1 April 2021 - Submitted Supplier of Last Resort and Eligible Bad Debt Pass-Through Costs</v>
      </c>
      <c r="B2" s="257"/>
      <c r="C2" s="257"/>
      <c r="D2" s="257"/>
      <c r="E2" s="257"/>
      <c r="F2" s="258"/>
    </row>
    <row r="3" spans="1:9" s="75" customFormat="1" ht="21" customHeight="1" x14ac:dyDescent="0.2">
      <c r="A3" s="182"/>
      <c r="B3" s="182"/>
      <c r="C3" s="182"/>
      <c r="D3" s="182"/>
      <c r="E3" s="182"/>
      <c r="F3" s="182"/>
      <c r="G3" s="212"/>
    </row>
    <row r="4" spans="1:9" ht="78.75" customHeight="1" x14ac:dyDescent="0.2">
      <c r="A4" s="23" t="s">
        <v>134</v>
      </c>
      <c r="B4" s="168" t="s">
        <v>429</v>
      </c>
      <c r="C4" s="168" t="s">
        <v>28</v>
      </c>
      <c r="D4" s="168" t="s">
        <v>520</v>
      </c>
      <c r="E4" s="168" t="s">
        <v>521</v>
      </c>
      <c r="F4" s="168" t="s">
        <v>522</v>
      </c>
    </row>
    <row r="5" spans="1:9" ht="45" x14ac:dyDescent="0.2">
      <c r="A5" s="17" t="s">
        <v>150</v>
      </c>
      <c r="B5" s="169" t="str">
        <f>IFERROR(INDEX('Annex 1 LV, HV and UMS charges'!$B$12:$B$27,MATCH($A5,'Annex 1 LV, HV and UMS charges'!$A$12:$A$292,0)),INDEX('Annex 4 LDNO charges'!$B$12:$B$97,MATCH($A5,'Annex 4 LDNO charges'!$A$12:$A$97,0)))</f>
        <v>D01 , D31 , D61, D02 , D32 , D62, D08 , D38 , D68</v>
      </c>
      <c r="C5" s="170" t="str">
        <f>IFERROR(INDEX('Annex 1 LV, HV and UMS charges'!$C$12:$C$27,MATCH($A5,'Annex 1 LV, HV and UMS charges'!$A$12:$A$292,0)),INDEX('Annex 4 LDNO charges'!$C$12:$C$97,MATCH($A5,'Annex 4 LDNO charges'!$A$12:$A$97,0)))</f>
        <v>1-2</v>
      </c>
      <c r="D5" s="203">
        <v>0.01</v>
      </c>
      <c r="E5" s="203"/>
      <c r="F5" s="203">
        <v>0.25</v>
      </c>
      <c r="G5" s="209"/>
      <c r="H5" s="202"/>
      <c r="I5" s="202"/>
    </row>
    <row r="6" spans="1:9" ht="45" x14ac:dyDescent="0.2">
      <c r="A6" s="17" t="s">
        <v>152</v>
      </c>
      <c r="B6" s="169" t="str">
        <f>IFERROR(INDEX('Annex 1 LV, HV and UMS charges'!$B$12:$B$27,MATCH($A6,'Annex 1 LV, HV and UMS charges'!$A$12:$A$292,0)),INDEX('Annex 4 LDNO charges'!$B$12:$B$97,MATCH($A6,'Annex 4 LDNO charges'!$A$12:$A$97,0)))</f>
        <v>D04 , D34 , D64, D05 , D35 , D65, D09 , D39 , D69</v>
      </c>
      <c r="C6" s="170" t="str">
        <f>IFERROR(INDEX('Annex 1 LV, HV and UMS charges'!$C$12:$C$27,MATCH($A6,'Annex 1 LV, HV and UMS charges'!$A$12:$A$292,0)),INDEX('Annex 4 LDNO charges'!$C$12:$C$97,MATCH($A6,'Annex 4 LDNO charges'!$A$12:$A$97,0)))</f>
        <v>3, 4 or 5-8</v>
      </c>
      <c r="D6" s="33"/>
      <c r="E6" s="33"/>
      <c r="F6" s="203">
        <v>0.25</v>
      </c>
      <c r="G6" s="209"/>
      <c r="H6" s="202"/>
      <c r="I6" s="202"/>
    </row>
    <row r="7" spans="1:9" ht="27" customHeight="1" x14ac:dyDescent="0.2">
      <c r="A7" s="171" t="s">
        <v>154</v>
      </c>
      <c r="B7" s="169" t="str">
        <f>IFERROR(INDEX('Annex 1 LV, HV and UMS charges'!$B$12:$B$27,MATCH($A7,'Annex 1 LV, HV and UMS charges'!$A$12:$A$292,0)),INDEX('Annex 4 LDNO charges'!$B$12:$B$97,MATCH($A7,'Annex 4 LDNO charges'!$A$12:$A$97,0)))</f>
        <v>D26 , D56 , D86</v>
      </c>
      <c r="C7" s="170">
        <f>IFERROR(INDEX('Annex 1 LV, HV and UMS charges'!$C$12:$C$27,MATCH($A7,'Annex 1 LV, HV and UMS charges'!$A$12:$A$292,0)),INDEX('Annex 4 LDNO charges'!$C$12:$C$97,MATCH($A7,'Annex 4 LDNO charges'!$A$12:$A$97,0)))</f>
        <v>0</v>
      </c>
      <c r="D7" s="33"/>
      <c r="E7" s="33"/>
      <c r="F7" s="203">
        <v>0.25</v>
      </c>
      <c r="G7" s="209"/>
      <c r="H7" s="210"/>
      <c r="I7" s="202"/>
    </row>
    <row r="8" spans="1:9" ht="27" customHeight="1" x14ac:dyDescent="0.2">
      <c r="A8" s="171" t="s">
        <v>155</v>
      </c>
      <c r="B8" s="169" t="str">
        <f>IFERROR(INDEX('Annex 1 LV, HV and UMS charges'!$B$12:$B$27,MATCH($A8,'Annex 1 LV, HV and UMS charges'!$A$12:$A$292,0)),INDEX('Annex 4 LDNO charges'!$B$12:$B$97,MATCH($A8,'Annex 4 LDNO charges'!$A$12:$A$97,0)))</f>
        <v>D55 , D85</v>
      </c>
      <c r="C8" s="170">
        <f>IFERROR(INDEX('Annex 1 LV, HV and UMS charges'!$C$12:$C$27,MATCH($A8,'Annex 1 LV, HV and UMS charges'!$A$12:$A$292,0)),INDEX('Annex 4 LDNO charges'!$C$12:$C$97,MATCH($A8,'Annex 4 LDNO charges'!$A$12:$A$97,0)))</f>
        <v>0</v>
      </c>
      <c r="D8" s="33"/>
      <c r="E8" s="33"/>
      <c r="F8" s="203">
        <v>0.25</v>
      </c>
      <c r="G8" s="209"/>
      <c r="H8" s="210"/>
      <c r="I8" s="202"/>
    </row>
    <row r="9" spans="1:9" ht="27" customHeight="1" x14ac:dyDescent="0.2">
      <c r="A9" s="171" t="s">
        <v>156</v>
      </c>
      <c r="B9" s="169" t="str">
        <f>IFERROR(INDEX('Annex 1 LV, HV and UMS charges'!$B$12:$B$27,MATCH($A9,'Annex 1 LV, HV and UMS charges'!$A$12:$A$292,0)),INDEX('Annex 4 LDNO charges'!$B$12:$B$97,MATCH($A9,'Annex 4 LDNO charges'!$A$12:$A$97,0)))</f>
        <v>D54 , D84</v>
      </c>
      <c r="C9" s="170">
        <f>IFERROR(INDEX('Annex 1 LV, HV and UMS charges'!$C$12:$C$27,MATCH($A9,'Annex 1 LV, HV and UMS charges'!$A$12:$A$292,0)),INDEX('Annex 4 LDNO charges'!$C$12:$C$97,MATCH($A9,'Annex 4 LDNO charges'!$A$12:$A$97,0)))</f>
        <v>0</v>
      </c>
      <c r="D9" s="33"/>
      <c r="E9" s="33"/>
      <c r="F9" s="203">
        <v>0.25</v>
      </c>
      <c r="G9" s="209"/>
      <c r="H9" s="210"/>
      <c r="I9" s="202"/>
    </row>
    <row r="10" spans="1:9" ht="27" customHeight="1" x14ac:dyDescent="0.2">
      <c r="A10" s="171" t="s">
        <v>430</v>
      </c>
      <c r="B10" s="169" t="str">
        <f>IFERROR(INDEX('Annex 1 LV, HV and UMS charges'!$B$12:$B$27,MATCH($A10,'Annex 1 LV, HV and UMS charges'!$A$12:$A$292,0)),INDEX('Annex 4 LDNO charges'!$B$12:$B$97,MATCH($A10,'Annex 4 LDNO charges'!$A$12:$A$97,0)))</f>
        <v>D01, D02, D08</v>
      </c>
      <c r="C10" s="170">
        <f>IFERROR(INDEX('Annex 1 LV, HV and UMS charges'!$C$12:$C$27,MATCH($A10,'Annex 1 LV, HV and UMS charges'!$A$12:$A$292,0)),INDEX('Annex 4 LDNO charges'!$C$12:$C$97,MATCH($A10,'Annex 4 LDNO charges'!$A$12:$A$97,0)))</f>
        <v>0</v>
      </c>
      <c r="D10" s="203">
        <v>0.01</v>
      </c>
      <c r="E10" s="203"/>
      <c r="F10" s="203">
        <v>0.25</v>
      </c>
      <c r="G10" s="209"/>
      <c r="H10" s="202"/>
      <c r="I10" s="202"/>
    </row>
    <row r="11" spans="1:9" ht="27" customHeight="1" x14ac:dyDescent="0.2">
      <c r="A11" s="171" t="s">
        <v>432</v>
      </c>
      <c r="B11" s="169" t="str">
        <f>IFERROR(INDEX('Annex 1 LV, HV and UMS charges'!$B$12:$B$27,MATCH($A11,'Annex 1 LV, HV and UMS charges'!$A$12:$A$292,0)),INDEX('Annex 4 LDNO charges'!$B$12:$B$97,MATCH($A11,'Annex 4 LDNO charges'!$A$12:$A$97,0)))</f>
        <v>D05, D04, , D09</v>
      </c>
      <c r="C11" s="170">
        <f>IFERROR(INDEX('Annex 1 LV, HV and UMS charges'!$C$12:$C$27,MATCH($A11,'Annex 1 LV, HV and UMS charges'!$A$12:$A$292,0)),INDEX('Annex 4 LDNO charges'!$C$12:$C$97,MATCH($A11,'Annex 4 LDNO charges'!$A$12:$A$97,0)))</f>
        <v>0</v>
      </c>
      <c r="D11" s="33"/>
      <c r="E11" s="33"/>
      <c r="F11" s="203">
        <v>0.25</v>
      </c>
      <c r="G11" s="209"/>
      <c r="H11" s="202"/>
      <c r="I11" s="202"/>
    </row>
    <row r="12" spans="1:9" ht="27" customHeight="1" x14ac:dyDescent="0.2">
      <c r="A12" s="171" t="s">
        <v>434</v>
      </c>
      <c r="B12" s="169" t="str">
        <f>IFERROR(INDEX('Annex 1 LV, HV and UMS charges'!$B$12:$B$27,MATCH($A12,'Annex 1 LV, HV and UMS charges'!$A$12:$A$292,0)),INDEX('Annex 4 LDNO charges'!$B$12:$B$97,MATCH($A12,'Annex 4 LDNO charges'!$A$12:$A$97,0)))</f>
        <v>D26</v>
      </c>
      <c r="C12" s="170">
        <f>IFERROR(INDEX('Annex 1 LV, HV and UMS charges'!$C$12:$C$27,MATCH($A12,'Annex 1 LV, HV and UMS charges'!$A$12:$A$292,0)),INDEX('Annex 4 LDNO charges'!$C$12:$C$97,MATCH($A12,'Annex 4 LDNO charges'!$A$12:$A$97,0)))</f>
        <v>0</v>
      </c>
      <c r="D12" s="33"/>
      <c r="E12" s="33"/>
      <c r="F12" s="203">
        <v>0.25</v>
      </c>
      <c r="G12" s="209"/>
      <c r="H12" s="202"/>
      <c r="I12" s="202"/>
    </row>
    <row r="13" spans="1:9" ht="27" customHeight="1" x14ac:dyDescent="0.2">
      <c r="A13" s="175" t="s">
        <v>438</v>
      </c>
      <c r="B13" s="169" t="str">
        <f>IFERROR(INDEX('Annex 1 LV, HV and UMS charges'!$B$12:$B$27,MATCH($A13,'Annex 1 LV, HV and UMS charges'!$A$12:$A$292,0)),INDEX('Annex 4 LDNO charges'!$B$12:$B$97,MATCH($A13,'Annex 4 LDNO charges'!$A$12:$A$97,0)))</f>
        <v>D68, D62, D61</v>
      </c>
      <c r="C13" s="170">
        <f>IFERROR(INDEX('Annex 1 LV, HV and UMS charges'!$C$12:$C$27,MATCH($A13,'Annex 1 LV, HV and UMS charges'!$A$12:$A$292,0)),INDEX('Annex 4 LDNO charges'!$C$12:$C$97,MATCH($A13,'Annex 4 LDNO charges'!$A$12:$A$97,0)))</f>
        <v>0</v>
      </c>
      <c r="D13" s="203">
        <v>0.01</v>
      </c>
      <c r="E13" s="203"/>
      <c r="F13" s="203">
        <v>0.25</v>
      </c>
      <c r="G13" s="209"/>
      <c r="H13" s="202"/>
      <c r="I13" s="202"/>
    </row>
    <row r="14" spans="1:9" ht="27.75" customHeight="1" x14ac:dyDescent="0.2">
      <c r="A14" s="175" t="s">
        <v>440</v>
      </c>
      <c r="B14" s="169" t="str">
        <f>IFERROR(INDEX('Annex 1 LV, HV and UMS charges'!$B$12:$B$27,MATCH($A14,'Annex 1 LV, HV and UMS charges'!$A$12:$A$292,0)),INDEX('Annex 4 LDNO charges'!$B$12:$B$97,MATCH($A14,'Annex 4 LDNO charges'!$A$12:$A$97,0)))</f>
        <v>D65, D64, , D69</v>
      </c>
      <c r="C14" s="170">
        <f>IFERROR(INDEX('Annex 1 LV, HV and UMS charges'!$C$12:$C$27,MATCH($A14,'Annex 1 LV, HV and UMS charges'!$A$12:$A$292,0)),INDEX('Annex 4 LDNO charges'!$C$12:$C$97,MATCH($A14,'Annex 4 LDNO charges'!$A$12:$A$97,0)))</f>
        <v>0</v>
      </c>
      <c r="D14" s="33"/>
      <c r="E14" s="33"/>
      <c r="F14" s="203">
        <v>0.25</v>
      </c>
      <c r="G14" s="209"/>
      <c r="H14" s="202"/>
      <c r="I14" s="202"/>
    </row>
    <row r="15" spans="1:9" ht="27.75" customHeight="1" x14ac:dyDescent="0.2">
      <c r="A15" s="175" t="s">
        <v>442</v>
      </c>
      <c r="B15" s="169" t="str">
        <f>IFERROR(INDEX('Annex 1 LV, HV and UMS charges'!$B$12:$B$27,MATCH($A15,'Annex 1 LV, HV and UMS charges'!$A$12:$A$292,0)),INDEX('Annex 4 LDNO charges'!$B$12:$B$97,MATCH($A15,'Annex 4 LDNO charges'!$A$12:$A$97,0)))</f>
        <v>D86</v>
      </c>
      <c r="C15" s="170">
        <f>IFERROR(INDEX('Annex 1 LV, HV and UMS charges'!$C$12:$C$27,MATCH($A15,'Annex 1 LV, HV and UMS charges'!$A$12:$A$292,0)),INDEX('Annex 4 LDNO charges'!$C$12:$C$97,MATCH($A15,'Annex 4 LDNO charges'!$A$12:$A$97,0)))</f>
        <v>0</v>
      </c>
      <c r="D15" s="33"/>
      <c r="E15" s="33"/>
      <c r="F15" s="203">
        <v>0.25</v>
      </c>
      <c r="G15" s="209"/>
      <c r="H15" s="202"/>
      <c r="I15" s="202"/>
    </row>
    <row r="16" spans="1:9" ht="27.75" customHeight="1" x14ac:dyDescent="0.2">
      <c r="A16" s="175" t="s">
        <v>443</v>
      </c>
      <c r="B16" s="169" t="str">
        <f>IFERROR(INDEX('Annex 1 LV, HV and UMS charges'!$B$12:$B$27,MATCH($A16,'Annex 1 LV, HV and UMS charges'!$A$12:$A$292,0)),INDEX('Annex 4 LDNO charges'!$B$12:$B$97,MATCH($A16,'Annex 4 LDNO charges'!$A$12:$A$97,0)))</f>
        <v>D85</v>
      </c>
      <c r="C16" s="170">
        <f>IFERROR(INDEX('Annex 1 LV, HV and UMS charges'!$C$12:$C$27,MATCH($A16,'Annex 1 LV, HV and UMS charges'!$A$12:$A$292,0)),INDEX('Annex 4 LDNO charges'!$C$12:$C$97,MATCH($A16,'Annex 4 LDNO charges'!$A$12:$A$97,0)))</f>
        <v>0</v>
      </c>
      <c r="D16" s="33"/>
      <c r="E16" s="33"/>
      <c r="F16" s="203">
        <v>0.25</v>
      </c>
      <c r="G16" s="209"/>
      <c r="H16" s="202"/>
      <c r="I16" s="202"/>
    </row>
    <row r="17" spans="1:9" ht="27.75" customHeight="1" x14ac:dyDescent="0.2">
      <c r="A17" s="175" t="s">
        <v>444</v>
      </c>
      <c r="B17" s="169" t="str">
        <f>IFERROR(INDEX('Annex 1 LV, HV and UMS charges'!$B$12:$B$27,MATCH($A17,'Annex 1 LV, HV and UMS charges'!$A$12:$A$292,0)),INDEX('Annex 4 LDNO charges'!$B$12:$B$97,MATCH($A17,'Annex 4 LDNO charges'!$A$12:$A$97,0)))</f>
        <v>D84</v>
      </c>
      <c r="C17" s="170">
        <f>IFERROR(INDEX('Annex 1 LV, HV and UMS charges'!$C$12:$C$27,MATCH($A17,'Annex 1 LV, HV and UMS charges'!$A$12:$A$292,0)),INDEX('Annex 4 LDNO charges'!$C$12:$C$97,MATCH($A17,'Annex 4 LDNO charges'!$A$12:$A$97,0)))</f>
        <v>0</v>
      </c>
      <c r="D17" s="33"/>
      <c r="E17" s="33"/>
      <c r="F17" s="203">
        <v>0.25</v>
      </c>
      <c r="G17" s="209"/>
      <c r="H17" s="202"/>
      <c r="I17" s="202"/>
    </row>
    <row r="18" spans="1:9" ht="27.75" customHeight="1" x14ac:dyDescent="0.2">
      <c r="A18" s="171" t="s">
        <v>451</v>
      </c>
      <c r="B18" s="169">
        <f>IFERROR(INDEX('Annex 1 LV, HV and UMS charges'!$B$12:$B$27,MATCH($A18,'Annex 1 LV, HV and UMS charges'!$A$12:$A$292,0)),INDEX('Annex 4 LDNO charges'!$B$12:$B$97,MATCH($A18,'Annex 4 LDNO charges'!$A$12:$A$97,0)))</f>
        <v>0</v>
      </c>
      <c r="C18" s="170">
        <f>IFERROR(INDEX('Annex 1 LV, HV and UMS charges'!$C$12:$C$27,MATCH($A18,'Annex 1 LV, HV and UMS charges'!$A$12:$A$292,0)),INDEX('Annex 4 LDNO charges'!$C$12:$C$97,MATCH($A18,'Annex 4 LDNO charges'!$A$12:$A$97,0)))</f>
        <v>0</v>
      </c>
      <c r="D18" s="203">
        <v>0.01</v>
      </c>
      <c r="E18" s="203"/>
      <c r="F18" s="203">
        <v>0.25</v>
      </c>
      <c r="G18" s="209"/>
      <c r="H18" s="202"/>
      <c r="I18" s="202"/>
    </row>
    <row r="19" spans="1:9" ht="27.75" customHeight="1" x14ac:dyDescent="0.2">
      <c r="A19" s="171" t="s">
        <v>453</v>
      </c>
      <c r="B19" s="169">
        <f>IFERROR(INDEX('Annex 1 LV, HV and UMS charges'!$B$12:$B$27,MATCH($A19,'Annex 1 LV, HV and UMS charges'!$A$12:$A$292,0)),INDEX('Annex 4 LDNO charges'!$B$12:$B$97,MATCH($A19,'Annex 4 LDNO charges'!$A$12:$A$97,0)))</f>
        <v>0</v>
      </c>
      <c r="C19" s="170">
        <f>IFERROR(INDEX('Annex 1 LV, HV and UMS charges'!$C$12:$C$27,MATCH($A19,'Annex 1 LV, HV and UMS charges'!$A$12:$A$292,0)),INDEX('Annex 4 LDNO charges'!$C$12:$C$97,MATCH($A19,'Annex 4 LDNO charges'!$A$12:$A$97,0)))</f>
        <v>0</v>
      </c>
      <c r="D19" s="33"/>
      <c r="E19" s="33"/>
      <c r="F19" s="203">
        <v>0.25</v>
      </c>
      <c r="G19" s="209"/>
      <c r="H19" s="202"/>
      <c r="I19" s="202"/>
    </row>
    <row r="20" spans="1:9" ht="27.75" customHeight="1" x14ac:dyDescent="0.2">
      <c r="A20" s="171" t="s">
        <v>455</v>
      </c>
      <c r="B20" s="169">
        <f>IFERROR(INDEX('Annex 1 LV, HV and UMS charges'!$B$12:$B$27,MATCH($A20,'Annex 1 LV, HV and UMS charges'!$A$12:$A$292,0)),INDEX('Annex 4 LDNO charges'!$B$12:$B$97,MATCH($A20,'Annex 4 LDNO charges'!$A$12:$A$97,0)))</f>
        <v>0</v>
      </c>
      <c r="C20" s="170">
        <f>IFERROR(INDEX('Annex 1 LV, HV and UMS charges'!$C$12:$C$27,MATCH($A20,'Annex 1 LV, HV and UMS charges'!$A$12:$A$292,0)),INDEX('Annex 4 LDNO charges'!$C$12:$C$97,MATCH($A20,'Annex 4 LDNO charges'!$A$12:$A$97,0)))</f>
        <v>0</v>
      </c>
      <c r="D20" s="33"/>
      <c r="E20" s="33"/>
      <c r="F20" s="203">
        <v>0.25</v>
      </c>
      <c r="G20" s="209"/>
      <c r="H20" s="202"/>
      <c r="I20" s="202"/>
    </row>
    <row r="21" spans="1:9" ht="27.75" customHeight="1" x14ac:dyDescent="0.2">
      <c r="A21" s="171" t="s">
        <v>456</v>
      </c>
      <c r="B21" s="169">
        <f>IFERROR(INDEX('Annex 1 LV, HV and UMS charges'!$B$12:$B$27,MATCH($A21,'Annex 1 LV, HV and UMS charges'!$A$12:$A$292,0)),INDEX('Annex 4 LDNO charges'!$B$12:$B$97,MATCH($A21,'Annex 4 LDNO charges'!$A$12:$A$97,0)))</f>
        <v>0</v>
      </c>
      <c r="C21" s="170">
        <f>IFERROR(INDEX('Annex 1 LV, HV and UMS charges'!$C$12:$C$27,MATCH($A21,'Annex 1 LV, HV and UMS charges'!$A$12:$A$292,0)),INDEX('Annex 4 LDNO charges'!$C$12:$C$97,MATCH($A21,'Annex 4 LDNO charges'!$A$12:$A$97,0)))</f>
        <v>0</v>
      </c>
      <c r="D21" s="33"/>
      <c r="E21" s="33"/>
      <c r="F21" s="203">
        <v>0.25</v>
      </c>
      <c r="G21" s="209"/>
      <c r="H21" s="202"/>
      <c r="I21" s="202"/>
    </row>
    <row r="22" spans="1:9" ht="27.75" customHeight="1" x14ac:dyDescent="0.2">
      <c r="A22" s="171" t="s">
        <v>457</v>
      </c>
      <c r="B22" s="169">
        <f>IFERROR(INDEX('Annex 1 LV, HV and UMS charges'!$B$12:$B$27,MATCH($A22,'Annex 1 LV, HV and UMS charges'!$A$12:$A$292,0)),INDEX('Annex 4 LDNO charges'!$B$12:$B$97,MATCH($A22,'Annex 4 LDNO charges'!$A$12:$A$97,0)))</f>
        <v>0</v>
      </c>
      <c r="C22" s="170">
        <f>IFERROR(INDEX('Annex 1 LV, HV and UMS charges'!$C$12:$C$27,MATCH($A22,'Annex 1 LV, HV and UMS charges'!$A$12:$A$292,0)),INDEX('Annex 4 LDNO charges'!$C$12:$C$97,MATCH($A22,'Annex 4 LDNO charges'!$A$12:$A$97,0)))</f>
        <v>0</v>
      </c>
      <c r="D22" s="33"/>
      <c r="E22" s="33"/>
      <c r="F22" s="203">
        <v>0.25</v>
      </c>
      <c r="G22" s="209"/>
      <c r="H22" s="202"/>
      <c r="I22" s="202"/>
    </row>
    <row r="23" spans="1:9" ht="27.75" customHeight="1" x14ac:dyDescent="0.2">
      <c r="A23" s="171" t="s">
        <v>464</v>
      </c>
      <c r="B23" s="169" t="str">
        <f>IFERROR(INDEX('Annex 1 LV, HV and UMS charges'!$B$12:$B$27,MATCH($A23,'Annex 1 LV, HV and UMS charges'!$A$12:$A$292,0)),INDEX('Annex 4 LDNO charges'!$B$12:$B$97,MATCH($A23,'Annex 4 LDNO charges'!$A$12:$A$97,0)))</f>
        <v>D31, D32, D38</v>
      </c>
      <c r="C23" s="170">
        <f>IFERROR(INDEX('Annex 1 LV, HV and UMS charges'!$C$12:$C$27,MATCH($A23,'Annex 1 LV, HV and UMS charges'!$A$12:$A$292,0)),INDEX('Annex 4 LDNO charges'!$C$12:$C$97,MATCH($A23,'Annex 4 LDNO charges'!$A$12:$A$97,0)))</f>
        <v>0</v>
      </c>
      <c r="D23" s="203">
        <v>0.01</v>
      </c>
      <c r="E23" s="203"/>
      <c r="F23" s="203">
        <v>0.25</v>
      </c>
      <c r="G23" s="209"/>
      <c r="H23" s="202"/>
      <c r="I23" s="202"/>
    </row>
    <row r="24" spans="1:9" ht="27.75" customHeight="1" x14ac:dyDescent="0.2">
      <c r="A24" s="171" t="s">
        <v>466</v>
      </c>
      <c r="B24" s="169" t="str">
        <f>IFERROR(INDEX('Annex 1 LV, HV and UMS charges'!$B$12:$B$27,MATCH($A24,'Annex 1 LV, HV and UMS charges'!$A$12:$A$292,0)),INDEX('Annex 4 LDNO charges'!$B$12:$B$97,MATCH($A24,'Annex 4 LDNO charges'!$A$12:$A$97,0)))</f>
        <v>D35, D34, , D39</v>
      </c>
      <c r="C24" s="170">
        <f>IFERROR(INDEX('Annex 1 LV, HV and UMS charges'!$C$12:$C$27,MATCH($A24,'Annex 1 LV, HV and UMS charges'!$A$12:$A$292,0)),INDEX('Annex 4 LDNO charges'!$C$12:$C$97,MATCH($A24,'Annex 4 LDNO charges'!$A$12:$A$97,0)))</f>
        <v>0</v>
      </c>
      <c r="D24" s="33"/>
      <c r="E24" s="33"/>
      <c r="F24" s="203">
        <v>0.25</v>
      </c>
      <c r="G24" s="209"/>
      <c r="H24" s="202"/>
      <c r="I24" s="202"/>
    </row>
    <row r="25" spans="1:9" ht="27.75" customHeight="1" x14ac:dyDescent="0.2">
      <c r="A25" s="171" t="s">
        <v>468</v>
      </c>
      <c r="B25" s="169" t="str">
        <f>IFERROR(INDEX('Annex 1 LV, HV and UMS charges'!$B$12:$B$27,MATCH($A25,'Annex 1 LV, HV and UMS charges'!$A$12:$A$292,0)),INDEX('Annex 4 LDNO charges'!$B$12:$B$97,MATCH($A25,'Annex 4 LDNO charges'!$A$12:$A$97,0)))</f>
        <v>D56</v>
      </c>
      <c r="C25" s="170">
        <f>IFERROR(INDEX('Annex 1 LV, HV and UMS charges'!$C$12:$C$27,MATCH($A25,'Annex 1 LV, HV and UMS charges'!$A$12:$A$292,0)),INDEX('Annex 4 LDNO charges'!$C$12:$C$97,MATCH($A25,'Annex 4 LDNO charges'!$A$12:$A$97,0)))</f>
        <v>0</v>
      </c>
      <c r="D25" s="33"/>
      <c r="E25" s="33"/>
      <c r="F25" s="203">
        <v>0.25</v>
      </c>
      <c r="G25" s="209"/>
      <c r="H25" s="202"/>
      <c r="I25" s="202"/>
    </row>
    <row r="26" spans="1:9" ht="27.75" customHeight="1" x14ac:dyDescent="0.2">
      <c r="A26" s="171" t="s">
        <v>469</v>
      </c>
      <c r="B26" s="169" t="str">
        <f>IFERROR(INDEX('Annex 1 LV, HV and UMS charges'!$B$12:$B$27,MATCH($A26,'Annex 1 LV, HV and UMS charges'!$A$12:$A$292,0)),INDEX('Annex 4 LDNO charges'!$B$12:$B$97,MATCH($A26,'Annex 4 LDNO charges'!$A$12:$A$97,0)))</f>
        <v>D55</v>
      </c>
      <c r="C26" s="170">
        <f>IFERROR(INDEX('Annex 1 LV, HV and UMS charges'!$C$12:$C$27,MATCH($A26,'Annex 1 LV, HV and UMS charges'!$A$12:$A$292,0)),INDEX('Annex 4 LDNO charges'!$C$12:$C$97,MATCH($A26,'Annex 4 LDNO charges'!$A$12:$A$97,0)))</f>
        <v>0</v>
      </c>
      <c r="D26" s="33"/>
      <c r="E26" s="33"/>
      <c r="F26" s="203">
        <v>0.25</v>
      </c>
      <c r="G26" s="209"/>
      <c r="H26" s="202"/>
      <c r="I26" s="202"/>
    </row>
    <row r="27" spans="1:9" ht="27.75" customHeight="1" x14ac:dyDescent="0.2">
      <c r="A27" s="171" t="s">
        <v>470</v>
      </c>
      <c r="B27" s="169" t="str">
        <f>IFERROR(INDEX('Annex 1 LV, HV and UMS charges'!$B$12:$B$27,MATCH($A27,'Annex 1 LV, HV and UMS charges'!$A$12:$A$292,0)),INDEX('Annex 4 LDNO charges'!$B$12:$B$97,MATCH($A27,'Annex 4 LDNO charges'!$A$12:$A$97,0)))</f>
        <v>D54</v>
      </c>
      <c r="C27" s="170">
        <f>IFERROR(INDEX('Annex 1 LV, HV and UMS charges'!$C$12:$C$27,MATCH($A27,'Annex 1 LV, HV and UMS charges'!$A$12:$A$292,0)),INDEX('Annex 4 LDNO charges'!$C$12:$C$97,MATCH($A27,'Annex 4 LDNO charges'!$A$12:$A$97,0)))</f>
        <v>0</v>
      </c>
      <c r="D27" s="33"/>
      <c r="E27" s="33"/>
      <c r="F27" s="203">
        <v>0.25</v>
      </c>
      <c r="G27" s="209"/>
      <c r="H27" s="202"/>
      <c r="I27" s="202"/>
    </row>
    <row r="28" spans="1:9" ht="27.75" customHeight="1" x14ac:dyDescent="0.2">
      <c r="A28" s="171" t="s">
        <v>477</v>
      </c>
      <c r="B28" s="169">
        <f>IFERROR(INDEX('Annex 1 LV, HV and UMS charges'!$B$12:$B$27,MATCH($A28,'Annex 1 LV, HV and UMS charges'!$A$12:$A$292,0)),INDEX('Annex 4 LDNO charges'!$B$12:$B$97,MATCH($A28,'Annex 4 LDNO charges'!$A$12:$A$97,0)))</f>
        <v>0</v>
      </c>
      <c r="C28" s="170">
        <f>IFERROR(INDEX('Annex 1 LV, HV and UMS charges'!$C$12:$C$27,MATCH($A28,'Annex 1 LV, HV and UMS charges'!$A$12:$A$292,0)),INDEX('Annex 4 LDNO charges'!$C$12:$C$97,MATCH($A28,'Annex 4 LDNO charges'!$A$12:$A$97,0)))</f>
        <v>0</v>
      </c>
      <c r="D28" s="203">
        <v>0.01</v>
      </c>
      <c r="E28" s="203"/>
      <c r="F28" s="203">
        <v>0.25</v>
      </c>
      <c r="G28" s="209"/>
      <c r="H28" s="202"/>
      <c r="I28" s="202"/>
    </row>
    <row r="29" spans="1:9" ht="27.75" customHeight="1" x14ac:dyDescent="0.2">
      <c r="A29" s="171" t="s">
        <v>479</v>
      </c>
      <c r="B29" s="169">
        <f>IFERROR(INDEX('Annex 1 LV, HV and UMS charges'!$B$12:$B$27,MATCH($A29,'Annex 1 LV, HV and UMS charges'!$A$12:$A$292,0)),INDEX('Annex 4 LDNO charges'!$B$12:$B$97,MATCH($A29,'Annex 4 LDNO charges'!$A$12:$A$97,0)))</f>
        <v>0</v>
      </c>
      <c r="C29" s="170">
        <f>IFERROR(INDEX('Annex 1 LV, HV and UMS charges'!$C$12:$C$27,MATCH($A29,'Annex 1 LV, HV and UMS charges'!$A$12:$A$292,0)),INDEX('Annex 4 LDNO charges'!$C$12:$C$97,MATCH($A29,'Annex 4 LDNO charges'!$A$12:$A$97,0)))</f>
        <v>0</v>
      </c>
      <c r="D29" s="33"/>
      <c r="E29" s="33"/>
      <c r="F29" s="203">
        <v>0.25</v>
      </c>
      <c r="G29" s="209"/>
      <c r="H29" s="202"/>
      <c r="I29" s="202"/>
    </row>
    <row r="30" spans="1:9" ht="27.75" customHeight="1" x14ac:dyDescent="0.2">
      <c r="A30" s="171" t="s">
        <v>481</v>
      </c>
      <c r="B30" s="169">
        <f>IFERROR(INDEX('Annex 1 LV, HV and UMS charges'!$B$12:$B$27,MATCH($A30,'Annex 1 LV, HV and UMS charges'!$A$12:$A$292,0)),INDEX('Annex 4 LDNO charges'!$B$12:$B$97,MATCH($A30,'Annex 4 LDNO charges'!$A$12:$A$97,0)))</f>
        <v>0</v>
      </c>
      <c r="C30" s="170">
        <f>IFERROR(INDEX('Annex 1 LV, HV and UMS charges'!$C$12:$C$27,MATCH($A30,'Annex 1 LV, HV and UMS charges'!$A$12:$A$292,0)),INDEX('Annex 4 LDNO charges'!$C$12:$C$97,MATCH($A30,'Annex 4 LDNO charges'!$A$12:$A$97,0)))</f>
        <v>0</v>
      </c>
      <c r="D30" s="33"/>
      <c r="E30" s="33"/>
      <c r="F30" s="203">
        <v>0.25</v>
      </c>
      <c r="G30" s="209"/>
      <c r="H30" s="202"/>
      <c r="I30" s="202"/>
    </row>
    <row r="31" spans="1:9" ht="27.75" customHeight="1" x14ac:dyDescent="0.2">
      <c r="A31" s="171" t="s">
        <v>482</v>
      </c>
      <c r="B31" s="169">
        <f>IFERROR(INDEX('Annex 1 LV, HV and UMS charges'!$B$12:$B$27,MATCH($A31,'Annex 1 LV, HV and UMS charges'!$A$12:$A$292,0)),INDEX('Annex 4 LDNO charges'!$B$12:$B$97,MATCH($A31,'Annex 4 LDNO charges'!$A$12:$A$97,0)))</f>
        <v>0</v>
      </c>
      <c r="C31" s="170">
        <f>IFERROR(INDEX('Annex 1 LV, HV and UMS charges'!$C$12:$C$27,MATCH($A31,'Annex 1 LV, HV and UMS charges'!$A$12:$A$292,0)),INDEX('Annex 4 LDNO charges'!$C$12:$C$97,MATCH($A31,'Annex 4 LDNO charges'!$A$12:$A$97,0)))</f>
        <v>0</v>
      </c>
      <c r="D31" s="33"/>
      <c r="E31" s="33"/>
      <c r="F31" s="203">
        <v>0.25</v>
      </c>
      <c r="G31" s="209"/>
      <c r="H31" s="202"/>
      <c r="I31" s="202"/>
    </row>
    <row r="32" spans="1:9" ht="27.75" customHeight="1" x14ac:dyDescent="0.2">
      <c r="A32" s="171" t="s">
        <v>483</v>
      </c>
      <c r="B32" s="169">
        <f>IFERROR(INDEX('Annex 1 LV, HV and UMS charges'!$B$12:$B$27,MATCH($A32,'Annex 1 LV, HV and UMS charges'!$A$12:$A$292,0)),INDEX('Annex 4 LDNO charges'!$B$12:$B$97,MATCH($A32,'Annex 4 LDNO charges'!$A$12:$A$97,0)))</f>
        <v>0</v>
      </c>
      <c r="C32" s="170">
        <f>IFERROR(INDEX('Annex 1 LV, HV and UMS charges'!$C$12:$C$27,MATCH($A32,'Annex 1 LV, HV and UMS charges'!$A$12:$A$292,0)),INDEX('Annex 4 LDNO charges'!$C$12:$C$97,MATCH($A32,'Annex 4 LDNO charges'!$A$12:$A$97,0)))</f>
        <v>0</v>
      </c>
      <c r="D32" s="33"/>
      <c r="E32" s="33"/>
      <c r="F32" s="203">
        <v>0.25</v>
      </c>
      <c r="G32" s="209"/>
      <c r="H32" s="202"/>
      <c r="I32" s="202"/>
    </row>
    <row r="33" spans="1:9" ht="27.75" customHeight="1" x14ac:dyDescent="0.2">
      <c r="A33" s="171" t="s">
        <v>490</v>
      </c>
      <c r="B33" s="169">
        <f>IFERROR(INDEX('Annex 1 LV, HV and UMS charges'!$B$12:$B$27,MATCH($A33,'Annex 1 LV, HV and UMS charges'!$A$12:$A$292,0)),INDEX('Annex 4 LDNO charges'!$B$12:$B$97,MATCH($A33,'Annex 4 LDNO charges'!$A$12:$A$97,0)))</f>
        <v>0</v>
      </c>
      <c r="C33" s="170">
        <f>IFERROR(INDEX('Annex 1 LV, HV and UMS charges'!$C$12:$C$27,MATCH($A33,'Annex 1 LV, HV and UMS charges'!$A$12:$A$292,0)),INDEX('Annex 4 LDNO charges'!$C$12:$C$97,MATCH($A33,'Annex 4 LDNO charges'!$A$12:$A$97,0)))</f>
        <v>0</v>
      </c>
      <c r="D33" s="203">
        <v>0.01</v>
      </c>
      <c r="E33" s="203"/>
      <c r="F33" s="203">
        <v>0.25</v>
      </c>
      <c r="G33" s="209"/>
      <c r="H33" s="202"/>
      <c r="I33" s="202"/>
    </row>
    <row r="34" spans="1:9" ht="27.75" customHeight="1" x14ac:dyDescent="0.2">
      <c r="A34" s="171" t="s">
        <v>492</v>
      </c>
      <c r="B34" s="169">
        <f>IFERROR(INDEX('Annex 1 LV, HV and UMS charges'!$B$12:$B$27,MATCH($A34,'Annex 1 LV, HV and UMS charges'!$A$12:$A$292,0)),INDEX('Annex 4 LDNO charges'!$B$12:$B$97,MATCH($A34,'Annex 4 LDNO charges'!$A$12:$A$97,0)))</f>
        <v>0</v>
      </c>
      <c r="C34" s="170">
        <f>IFERROR(INDEX('Annex 1 LV, HV and UMS charges'!$C$12:$C$27,MATCH($A34,'Annex 1 LV, HV and UMS charges'!$A$12:$A$292,0)),INDEX('Annex 4 LDNO charges'!$C$12:$C$97,MATCH($A34,'Annex 4 LDNO charges'!$A$12:$A$97,0)))</f>
        <v>0</v>
      </c>
      <c r="D34" s="33"/>
      <c r="E34" s="33"/>
      <c r="F34" s="203">
        <v>0.25</v>
      </c>
      <c r="G34" s="209"/>
      <c r="H34" s="202"/>
      <c r="I34" s="202"/>
    </row>
    <row r="35" spans="1:9" ht="27.75" customHeight="1" x14ac:dyDescent="0.2">
      <c r="A35" s="171" t="s">
        <v>494</v>
      </c>
      <c r="B35" s="169">
        <f>IFERROR(INDEX('Annex 1 LV, HV and UMS charges'!$B$12:$B$27,MATCH($A35,'Annex 1 LV, HV and UMS charges'!$A$12:$A$292,0)),INDEX('Annex 4 LDNO charges'!$B$12:$B$97,MATCH($A35,'Annex 4 LDNO charges'!$A$12:$A$97,0)))</f>
        <v>0</v>
      </c>
      <c r="C35" s="170">
        <f>IFERROR(INDEX('Annex 1 LV, HV and UMS charges'!$C$12:$C$27,MATCH($A35,'Annex 1 LV, HV and UMS charges'!$A$12:$A$292,0)),INDEX('Annex 4 LDNO charges'!$C$12:$C$97,MATCH($A35,'Annex 4 LDNO charges'!$A$12:$A$97,0)))</f>
        <v>0</v>
      </c>
      <c r="D35" s="33"/>
      <c r="E35" s="33"/>
      <c r="F35" s="203">
        <v>0.25</v>
      </c>
      <c r="G35" s="209"/>
      <c r="H35" s="202"/>
      <c r="I35" s="202"/>
    </row>
    <row r="36" spans="1:9" ht="27.75" customHeight="1" x14ac:dyDescent="0.2">
      <c r="A36" s="171" t="s">
        <v>495</v>
      </c>
      <c r="B36" s="169">
        <f>IFERROR(INDEX('Annex 1 LV, HV and UMS charges'!$B$12:$B$27,MATCH($A36,'Annex 1 LV, HV and UMS charges'!$A$12:$A$292,0)),INDEX('Annex 4 LDNO charges'!$B$12:$B$97,MATCH($A36,'Annex 4 LDNO charges'!$A$12:$A$97,0)))</f>
        <v>0</v>
      </c>
      <c r="C36" s="170">
        <f>IFERROR(INDEX('Annex 1 LV, HV and UMS charges'!$C$12:$C$27,MATCH($A36,'Annex 1 LV, HV and UMS charges'!$A$12:$A$292,0)),INDEX('Annex 4 LDNO charges'!$C$12:$C$97,MATCH($A36,'Annex 4 LDNO charges'!$A$12:$A$97,0)))</f>
        <v>0</v>
      </c>
      <c r="D36" s="33"/>
      <c r="E36" s="33"/>
      <c r="F36" s="203">
        <v>0.25</v>
      </c>
      <c r="G36" s="209"/>
      <c r="H36" s="202"/>
      <c r="I36" s="202"/>
    </row>
    <row r="37" spans="1:9" ht="27.75" customHeight="1" x14ac:dyDescent="0.2">
      <c r="A37" s="171" t="s">
        <v>496</v>
      </c>
      <c r="B37" s="169">
        <f>IFERROR(INDEX('Annex 1 LV, HV and UMS charges'!$B$12:$B$27,MATCH($A37,'Annex 1 LV, HV and UMS charges'!$A$12:$A$292,0)),INDEX('Annex 4 LDNO charges'!$B$12:$B$97,MATCH($A37,'Annex 4 LDNO charges'!$A$12:$A$97,0)))</f>
        <v>0</v>
      </c>
      <c r="C37" s="170">
        <f>IFERROR(INDEX('Annex 1 LV, HV and UMS charges'!$C$12:$C$27,MATCH($A37,'Annex 1 LV, HV and UMS charges'!$A$12:$A$292,0)),INDEX('Annex 4 LDNO charges'!$C$12:$C$97,MATCH($A37,'Annex 4 LDNO charges'!$A$12:$A$97,0)))</f>
        <v>0</v>
      </c>
      <c r="D37" s="33"/>
      <c r="E37" s="33"/>
      <c r="F37" s="203">
        <v>0.25</v>
      </c>
      <c r="G37" s="209"/>
      <c r="H37" s="202"/>
      <c r="I37" s="202"/>
    </row>
    <row r="38" spans="1:9" ht="27.75" customHeight="1" x14ac:dyDescent="0.2">
      <c r="A38" s="171" t="s">
        <v>503</v>
      </c>
      <c r="B38" s="169">
        <f>IFERROR(INDEX('Annex 1 LV, HV and UMS charges'!$B$12:$B$27,MATCH($A38,'Annex 1 LV, HV and UMS charges'!$A$12:$A$292,0)),INDEX('Annex 4 LDNO charges'!$B$12:$B$97,MATCH($A38,'Annex 4 LDNO charges'!$A$12:$A$97,0)))</f>
        <v>0</v>
      </c>
      <c r="C38" s="170">
        <f>IFERROR(INDEX('Annex 1 LV, HV and UMS charges'!$C$12:$C$27,MATCH($A38,'Annex 1 LV, HV and UMS charges'!$A$12:$A$292,0)),INDEX('Annex 4 LDNO charges'!$C$12:$C$97,MATCH($A38,'Annex 4 LDNO charges'!$A$12:$A$97,0)))</f>
        <v>0</v>
      </c>
      <c r="D38" s="203">
        <v>0.01</v>
      </c>
      <c r="E38" s="203"/>
      <c r="F38" s="203">
        <v>0.25</v>
      </c>
      <c r="G38" s="209"/>
      <c r="H38" s="202"/>
      <c r="I38" s="202"/>
    </row>
    <row r="39" spans="1:9" ht="27.75" customHeight="1" x14ac:dyDescent="0.2">
      <c r="A39" s="171" t="s">
        <v>505</v>
      </c>
      <c r="B39" s="169">
        <f>IFERROR(INDEX('Annex 1 LV, HV and UMS charges'!$B$12:$B$27,MATCH($A39,'Annex 1 LV, HV and UMS charges'!$A$12:$A$292,0)),INDEX('Annex 4 LDNO charges'!$B$12:$B$97,MATCH($A39,'Annex 4 LDNO charges'!$A$12:$A$97,0)))</f>
        <v>0</v>
      </c>
      <c r="C39" s="170">
        <f>IFERROR(INDEX('Annex 1 LV, HV and UMS charges'!$C$12:$C$27,MATCH($A39,'Annex 1 LV, HV and UMS charges'!$A$12:$A$292,0)),INDEX('Annex 4 LDNO charges'!$C$12:$C$97,MATCH($A39,'Annex 4 LDNO charges'!$A$12:$A$97,0)))</f>
        <v>0</v>
      </c>
      <c r="D39" s="33"/>
      <c r="E39" s="33"/>
      <c r="F39" s="203">
        <v>0.25</v>
      </c>
      <c r="G39" s="209"/>
      <c r="H39" s="202"/>
      <c r="I39" s="202"/>
    </row>
    <row r="40" spans="1:9" ht="27.75" customHeight="1" x14ac:dyDescent="0.2">
      <c r="A40" s="171" t="s">
        <v>507</v>
      </c>
      <c r="B40" s="169">
        <f>IFERROR(INDEX('Annex 1 LV, HV and UMS charges'!$B$12:$B$27,MATCH($A40,'Annex 1 LV, HV and UMS charges'!$A$12:$A$292,0)),INDEX('Annex 4 LDNO charges'!$B$12:$B$97,MATCH($A40,'Annex 4 LDNO charges'!$A$12:$A$97,0)))</f>
        <v>0</v>
      </c>
      <c r="C40" s="170">
        <f>IFERROR(INDEX('Annex 1 LV, HV and UMS charges'!$C$12:$C$27,MATCH($A40,'Annex 1 LV, HV and UMS charges'!$A$12:$A$292,0)),INDEX('Annex 4 LDNO charges'!$C$12:$C$97,MATCH($A40,'Annex 4 LDNO charges'!$A$12:$A$97,0)))</f>
        <v>0</v>
      </c>
      <c r="D40" s="33"/>
      <c r="E40" s="33"/>
      <c r="F40" s="203">
        <v>0.25</v>
      </c>
      <c r="G40" s="209"/>
      <c r="H40" s="202"/>
      <c r="I40" s="202"/>
    </row>
    <row r="41" spans="1:9" ht="27.75" customHeight="1" x14ac:dyDescent="0.2">
      <c r="A41" s="171" t="s">
        <v>508</v>
      </c>
      <c r="B41" s="169">
        <f>IFERROR(INDEX('Annex 1 LV, HV and UMS charges'!$B$12:$B$27,MATCH($A41,'Annex 1 LV, HV and UMS charges'!$A$12:$A$292,0)),INDEX('Annex 4 LDNO charges'!$B$12:$B$97,MATCH($A41,'Annex 4 LDNO charges'!$A$12:$A$97,0)))</f>
        <v>0</v>
      </c>
      <c r="C41" s="170">
        <f>IFERROR(INDEX('Annex 1 LV, HV and UMS charges'!$C$12:$C$27,MATCH($A41,'Annex 1 LV, HV and UMS charges'!$A$12:$A$292,0)),INDEX('Annex 4 LDNO charges'!$C$12:$C$97,MATCH($A41,'Annex 4 LDNO charges'!$A$12:$A$97,0)))</f>
        <v>0</v>
      </c>
      <c r="D41" s="33"/>
      <c r="E41" s="33"/>
      <c r="F41" s="203">
        <v>0.25</v>
      </c>
      <c r="G41" s="209"/>
      <c r="H41" s="202"/>
      <c r="I41" s="202"/>
    </row>
    <row r="42" spans="1:9" ht="27.75" customHeight="1" x14ac:dyDescent="0.2">
      <c r="A42" s="171" t="s">
        <v>509</v>
      </c>
      <c r="B42" s="169">
        <f>IFERROR(INDEX('Annex 1 LV, HV and UMS charges'!$B$12:$B$27,MATCH($A42,'Annex 1 LV, HV and UMS charges'!$A$12:$A$292,0)),INDEX('Annex 4 LDNO charges'!$B$12:$B$97,MATCH($A42,'Annex 4 LDNO charges'!$A$12:$A$97,0)))</f>
        <v>0</v>
      </c>
      <c r="C42" s="170">
        <f>IFERROR(INDEX('Annex 1 LV, HV and UMS charges'!$C$12:$C$27,MATCH($A42,'Annex 1 LV, HV and UMS charges'!$A$12:$A$292,0)),INDEX('Annex 4 LDNO charges'!$C$12:$C$97,MATCH($A42,'Annex 4 LDNO charges'!$A$12:$A$97,0)))</f>
        <v>0</v>
      </c>
      <c r="D42" s="33"/>
      <c r="E42" s="33"/>
      <c r="F42" s="203">
        <v>0.25</v>
      </c>
      <c r="G42" s="209"/>
      <c r="H42" s="202"/>
      <c r="I42" s="202"/>
    </row>
    <row r="43" spans="1:9" ht="27.75" customHeight="1" x14ac:dyDescent="0.2">
      <c r="A43" s="2" t="s">
        <v>517</v>
      </c>
      <c r="B43" s="2"/>
      <c r="G43" s="209"/>
      <c r="H43" s="202"/>
      <c r="I43" s="202"/>
    </row>
    <row r="44" spans="1:9" ht="27.75" customHeight="1" x14ac:dyDescent="0.2">
      <c r="A44" s="2" t="s">
        <v>518</v>
      </c>
      <c r="B44" s="2"/>
      <c r="G44" s="209"/>
      <c r="H44" s="202"/>
      <c r="I44" s="202"/>
    </row>
    <row r="45" spans="1:9" ht="27.75" customHeight="1" x14ac:dyDescent="0.2">
      <c r="A45" s="2" t="s">
        <v>519</v>
      </c>
      <c r="B45" s="2"/>
      <c r="G45" s="209"/>
      <c r="H45" s="202"/>
      <c r="I45" s="202"/>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0" orientation="portrait" r:id="rId1"/>
  <headerFooter scaleWithDoc="0">
    <oddHeader>&amp;L&amp;"Arial,Bold"
Annex 7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A12" sqref="A12"/>
    </sheetView>
  </sheetViews>
  <sheetFormatPr defaultRowHeight="27.75" customHeight="1" x14ac:dyDescent="0.2"/>
  <cols>
    <col min="1" max="1" width="115.5703125" style="2" bestFit="1" customWidth="1"/>
    <col min="2" max="2" width="19.28515625" style="2" bestFit="1" customWidth="1"/>
    <col min="3" max="3" width="49.42578125" style="3" bestFit="1" customWidth="1"/>
    <col min="4" max="4" width="17.5703125" style="200" bestFit="1" customWidth="1"/>
    <col min="5" max="5" width="15.5703125" style="2" customWidth="1"/>
    <col min="6" max="16384" width="9.140625" style="2"/>
  </cols>
  <sheetData>
    <row r="1" spans="1:7" ht="27.75" customHeight="1" x14ac:dyDescent="0.2">
      <c r="A1" s="14" t="s">
        <v>23</v>
      </c>
      <c r="B1" s="3"/>
      <c r="C1" s="2"/>
      <c r="E1" s="8"/>
      <c r="F1" s="4"/>
      <c r="G1" s="4"/>
    </row>
    <row r="2" spans="1:7" s="9" customFormat="1" ht="22.5" customHeight="1" x14ac:dyDescent="0.2">
      <c r="A2" s="256" t="str">
        <f>Overview!B4&amp; " - Effective from "&amp;Overview!D4&amp;" - "&amp;Overview!E4&amp;" Nodal/Zonal charges"</f>
        <v>Vattenfall Networks Limited - GSP D - Effective from 1 April 2021 - Submitted Nodal/Zonal charges</v>
      </c>
      <c r="B2" s="257"/>
      <c r="C2" s="257"/>
      <c r="D2" s="258"/>
    </row>
    <row r="3" spans="1:7" ht="60.75" customHeight="1" x14ac:dyDescent="0.2">
      <c r="A3" s="18" t="s">
        <v>56</v>
      </c>
      <c r="B3" s="18" t="s">
        <v>1</v>
      </c>
      <c r="C3" s="18" t="s">
        <v>38</v>
      </c>
      <c r="D3" s="201" t="s">
        <v>39</v>
      </c>
    </row>
    <row r="4" spans="1:7" ht="21.75" customHeight="1" x14ac:dyDescent="0.2">
      <c r="A4" s="303" t="s">
        <v>562</v>
      </c>
      <c r="B4" s="304"/>
      <c r="C4" s="304"/>
      <c r="D4" s="305"/>
    </row>
  </sheetData>
  <sheetProtection selectLockedCells="1" selectUnlockedCells="1"/>
  <mergeCells count="2">
    <mergeCell ref="A2:D2"/>
    <mergeCell ref="A4:D4"/>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L30" sqref="L30"/>
    </sheetView>
  </sheetViews>
  <sheetFormatPr defaultColWidth="11.5703125" defaultRowHeight="12.75" x14ac:dyDescent="0.2"/>
  <cols>
    <col min="1" max="1" width="13.85546875" style="154" customWidth="1"/>
    <col min="2" max="2" width="37.42578125" style="154" bestFit="1" customWidth="1"/>
    <col min="3" max="3" width="19" style="155" customWidth="1"/>
    <col min="4" max="4" width="5.28515625" style="154" bestFit="1" customWidth="1"/>
    <col min="5" max="5" width="4.7109375" style="154" customWidth="1"/>
    <col min="6" max="6" width="29.140625" style="154" bestFit="1" customWidth="1"/>
    <col min="7" max="7" width="11.5703125" style="154"/>
    <col min="8" max="8" width="64.5703125" style="154" bestFit="1" customWidth="1"/>
    <col min="9" max="16384" width="11.5703125" style="154"/>
  </cols>
  <sheetData>
    <row r="1" spans="1:8" ht="26.25" customHeight="1" x14ac:dyDescent="0.35">
      <c r="A1" s="165" t="s">
        <v>23</v>
      </c>
      <c r="H1" s="156"/>
    </row>
    <row r="2" spans="1:8" ht="12.75" customHeight="1" x14ac:dyDescent="0.2">
      <c r="A2" s="157"/>
    </row>
    <row r="3" spans="1:8" ht="12.75" customHeight="1" x14ac:dyDescent="0.2">
      <c r="A3" s="157"/>
    </row>
    <row r="4" spans="1:8" ht="12.75" customHeight="1" x14ac:dyDescent="0.2">
      <c r="A4" s="157"/>
    </row>
    <row r="5" spans="1:8" ht="12.75" customHeight="1" x14ac:dyDescent="0.2">
      <c r="A5" s="157"/>
    </row>
    <row r="6" spans="1:8" ht="12.75" customHeight="1" x14ac:dyDescent="0.2">
      <c r="A6" s="157"/>
    </row>
    <row r="7" spans="1:8" ht="12.75" customHeight="1" x14ac:dyDescent="0.2">
      <c r="A7" s="157"/>
    </row>
    <row r="8" spans="1:8" ht="12.75" customHeight="1" x14ac:dyDescent="0.2">
      <c r="A8" s="157"/>
    </row>
    <row r="9" spans="1:8" ht="12.75" customHeight="1" x14ac:dyDescent="0.2">
      <c r="A9" s="157"/>
    </row>
    <row r="10" spans="1:8" ht="12.75" customHeight="1" x14ac:dyDescent="0.2">
      <c r="A10" s="157"/>
    </row>
    <row r="11" spans="1:8" ht="12.75" customHeight="1" x14ac:dyDescent="0.2">
      <c r="A11" s="157"/>
    </row>
    <row r="12" spans="1:8" ht="12.75" customHeight="1" x14ac:dyDescent="0.2">
      <c r="A12" s="157"/>
    </row>
    <row r="13" spans="1:8" ht="12.75" customHeight="1" x14ac:dyDescent="0.2">
      <c r="A13" s="157"/>
    </row>
    <row r="14" spans="1:8" ht="12.75" customHeight="1" x14ac:dyDescent="0.2">
      <c r="A14" s="157"/>
    </row>
    <row r="15" spans="1:8" ht="12.75" customHeight="1" x14ac:dyDescent="0.2">
      <c r="A15" s="157"/>
    </row>
    <row r="16" spans="1:8" ht="12.75" customHeight="1" x14ac:dyDescent="0.2">
      <c r="A16" s="157"/>
    </row>
    <row r="17" spans="1:8" ht="12.75" customHeight="1" x14ac:dyDescent="0.2">
      <c r="A17" s="157"/>
    </row>
    <row r="18" spans="1:8" ht="12.75" customHeight="1" x14ac:dyDescent="0.2">
      <c r="A18" s="157"/>
    </row>
    <row r="19" spans="1:8" ht="12.75" customHeight="1" x14ac:dyDescent="0.2">
      <c r="A19" s="157"/>
    </row>
    <row r="20" spans="1:8" ht="12.75" customHeight="1" x14ac:dyDescent="0.2">
      <c r="A20" s="157"/>
    </row>
    <row r="21" spans="1:8" ht="12.75" customHeight="1" x14ac:dyDescent="0.2">
      <c r="A21" s="157"/>
    </row>
    <row r="22" spans="1:8" ht="12.75" customHeight="1" x14ac:dyDescent="0.2">
      <c r="A22" s="157"/>
    </row>
    <row r="23" spans="1:8" ht="12.75" customHeight="1" x14ac:dyDescent="0.2">
      <c r="A23" s="157"/>
    </row>
    <row r="24" spans="1:8" ht="12.75" customHeight="1" x14ac:dyDescent="0.2">
      <c r="A24" s="157"/>
    </row>
    <row r="25" spans="1:8" ht="12.75" customHeight="1" x14ac:dyDescent="0.2">
      <c r="A25" s="157"/>
    </row>
    <row r="26" spans="1:8" ht="12.75" customHeight="1" x14ac:dyDescent="0.2">
      <c r="A26" s="157"/>
    </row>
    <row r="27" spans="1:8" ht="12.75" customHeight="1" x14ac:dyDescent="0.2">
      <c r="A27" s="157"/>
    </row>
    <row r="28" spans="1:8" s="159" customFormat="1" ht="51" x14ac:dyDescent="0.2">
      <c r="A28" s="42" t="s">
        <v>185</v>
      </c>
      <c r="B28" s="42" t="s">
        <v>186</v>
      </c>
      <c r="C28" s="42" t="s">
        <v>413</v>
      </c>
      <c r="D28" s="158"/>
      <c r="E28" s="158"/>
      <c r="F28" s="42" t="s">
        <v>414</v>
      </c>
      <c r="G28" s="42" t="s">
        <v>415</v>
      </c>
      <c r="H28" s="42" t="s">
        <v>416</v>
      </c>
    </row>
    <row r="29" spans="1:8" x14ac:dyDescent="0.2">
      <c r="A29" s="167">
        <v>3</v>
      </c>
      <c r="B29" s="160" t="s">
        <v>187</v>
      </c>
      <c r="C29" s="166" t="s">
        <v>422</v>
      </c>
      <c r="F29" s="154" t="s">
        <v>419</v>
      </c>
      <c r="G29" s="161">
        <v>43626</v>
      </c>
      <c r="H29" s="154" t="s">
        <v>420</v>
      </c>
    </row>
    <row r="30" spans="1:8" x14ac:dyDescent="0.2">
      <c r="A30" s="167">
        <v>4</v>
      </c>
      <c r="B30" s="160" t="s">
        <v>187</v>
      </c>
      <c r="C30" s="166" t="s">
        <v>422</v>
      </c>
      <c r="F30" s="154" t="s">
        <v>424</v>
      </c>
      <c r="G30" s="161">
        <v>43626</v>
      </c>
      <c r="H30" s="154" t="s">
        <v>420</v>
      </c>
    </row>
    <row r="31" spans="1:8" x14ac:dyDescent="0.2">
      <c r="A31" s="167">
        <v>5</v>
      </c>
      <c r="B31" s="160" t="s">
        <v>188</v>
      </c>
      <c r="C31" s="166" t="s">
        <v>422</v>
      </c>
      <c r="F31" s="154" t="s">
        <v>423</v>
      </c>
      <c r="G31" s="161">
        <v>43626</v>
      </c>
      <c r="H31" s="154" t="s">
        <v>420</v>
      </c>
    </row>
    <row r="32" spans="1:8" x14ac:dyDescent="0.2">
      <c r="A32" s="167">
        <v>6</v>
      </c>
      <c r="B32" s="160" t="s">
        <v>189</v>
      </c>
      <c r="C32" s="166" t="s">
        <v>422</v>
      </c>
      <c r="F32" s="154" t="s">
        <v>425</v>
      </c>
      <c r="G32" s="161">
        <v>43626</v>
      </c>
      <c r="H32" s="154" t="s">
        <v>426</v>
      </c>
    </row>
    <row r="33" spans="1:8" x14ac:dyDescent="0.2">
      <c r="A33" s="167">
        <v>7</v>
      </c>
      <c r="B33" s="160" t="s">
        <v>189</v>
      </c>
      <c r="C33" s="166" t="s">
        <v>422</v>
      </c>
      <c r="F33" s="164"/>
      <c r="G33" s="161"/>
      <c r="H33" s="163"/>
    </row>
    <row r="34" spans="1:8" x14ac:dyDescent="0.2">
      <c r="A34" s="167">
        <v>8</v>
      </c>
      <c r="B34" s="160" t="s">
        <v>189</v>
      </c>
      <c r="C34" s="166" t="s">
        <v>422</v>
      </c>
      <c r="F34" s="162"/>
      <c r="G34" s="161"/>
    </row>
    <row r="35" spans="1:8" x14ac:dyDescent="0.2">
      <c r="A35" s="167">
        <v>9</v>
      </c>
      <c r="B35" s="160" t="s">
        <v>189</v>
      </c>
      <c r="C35" s="166" t="s">
        <v>422</v>
      </c>
      <c r="G35" s="161"/>
      <c r="H35" s="162"/>
    </row>
    <row r="36" spans="1:8" x14ac:dyDescent="0.2">
      <c r="A36" s="167">
        <v>10</v>
      </c>
      <c r="B36" s="160" t="s">
        <v>189</v>
      </c>
      <c r="C36" s="166" t="s">
        <v>422</v>
      </c>
      <c r="G36" s="161"/>
      <c r="H36" s="162"/>
    </row>
    <row r="37" spans="1:8" x14ac:dyDescent="0.2">
      <c r="A37" s="167">
        <v>11</v>
      </c>
      <c r="B37" s="160" t="s">
        <v>189</v>
      </c>
      <c r="C37" s="166" t="s">
        <v>422</v>
      </c>
      <c r="G37" s="161"/>
    </row>
    <row r="38" spans="1:8" x14ac:dyDescent="0.2">
      <c r="A38" s="167">
        <v>12</v>
      </c>
      <c r="B38" s="160" t="s">
        <v>189</v>
      </c>
      <c r="C38" s="166" t="s">
        <v>422</v>
      </c>
      <c r="G38" s="161"/>
    </row>
    <row r="39" spans="1:8" x14ac:dyDescent="0.2">
      <c r="A39" s="167">
        <v>13</v>
      </c>
      <c r="B39" s="160" t="s">
        <v>190</v>
      </c>
      <c r="C39" s="166" t="s">
        <v>422</v>
      </c>
      <c r="G39" s="161"/>
    </row>
    <row r="40" spans="1:8" x14ac:dyDescent="0.2">
      <c r="A40" s="167">
        <v>15</v>
      </c>
      <c r="B40" s="160" t="s">
        <v>190</v>
      </c>
      <c r="C40" s="166" t="s">
        <v>422</v>
      </c>
      <c r="F40" s="162"/>
      <c r="G40" s="161"/>
      <c r="H40" s="162"/>
    </row>
    <row r="41" spans="1:8" x14ac:dyDescent="0.2">
      <c r="A41" s="167">
        <v>16</v>
      </c>
      <c r="B41" s="160" t="s">
        <v>191</v>
      </c>
      <c r="C41" s="166" t="s">
        <v>422</v>
      </c>
      <c r="G41" s="161"/>
      <c r="H41" s="162"/>
    </row>
    <row r="42" spans="1:8" x14ac:dyDescent="0.2">
      <c r="A42" s="167">
        <v>17</v>
      </c>
      <c r="B42" s="160" t="s">
        <v>191</v>
      </c>
      <c r="C42" s="166" t="s">
        <v>422</v>
      </c>
      <c r="G42" s="161"/>
    </row>
    <row r="43" spans="1:8" x14ac:dyDescent="0.2">
      <c r="A43" s="167">
        <v>18</v>
      </c>
      <c r="B43" s="160" t="s">
        <v>191</v>
      </c>
      <c r="C43" s="166" t="s">
        <v>422</v>
      </c>
      <c r="G43" s="161"/>
    </row>
    <row r="44" spans="1:8" x14ac:dyDescent="0.2">
      <c r="A44" s="167">
        <v>19</v>
      </c>
      <c r="B44" s="160" t="s">
        <v>191</v>
      </c>
      <c r="C44" s="166" t="s">
        <v>422</v>
      </c>
      <c r="G44" s="161"/>
    </row>
    <row r="45" spans="1:8" x14ac:dyDescent="0.2">
      <c r="A45" s="167">
        <v>20</v>
      </c>
      <c r="B45" s="160" t="s">
        <v>191</v>
      </c>
      <c r="C45" s="166" t="s">
        <v>422</v>
      </c>
      <c r="G45" s="161"/>
    </row>
    <row r="46" spans="1:8" x14ac:dyDescent="0.2">
      <c r="A46" s="167">
        <v>21</v>
      </c>
      <c r="B46" s="160" t="s">
        <v>191</v>
      </c>
      <c r="C46" s="166" t="s">
        <v>422</v>
      </c>
      <c r="G46" s="161"/>
    </row>
    <row r="47" spans="1:8" x14ac:dyDescent="0.2">
      <c r="A47" s="167">
        <v>22</v>
      </c>
      <c r="B47" s="160" t="s">
        <v>191</v>
      </c>
      <c r="C47" s="166" t="s">
        <v>422</v>
      </c>
      <c r="G47" s="161"/>
    </row>
    <row r="48" spans="1:8" x14ac:dyDescent="0.2">
      <c r="A48" s="167">
        <v>23</v>
      </c>
      <c r="B48" s="160" t="s">
        <v>192</v>
      </c>
      <c r="C48" s="166" t="s">
        <v>422</v>
      </c>
      <c r="G48" s="161"/>
    </row>
    <row r="49" spans="1:8" x14ac:dyDescent="0.2">
      <c r="A49" s="167">
        <v>24</v>
      </c>
      <c r="B49" s="160" t="s">
        <v>192</v>
      </c>
      <c r="C49" s="166" t="s">
        <v>422</v>
      </c>
      <c r="G49" s="161"/>
    </row>
    <row r="50" spans="1:8" x14ac:dyDescent="0.2">
      <c r="A50" s="167">
        <v>25</v>
      </c>
      <c r="B50" s="160" t="s">
        <v>192</v>
      </c>
      <c r="C50" s="166" t="s">
        <v>422</v>
      </c>
      <c r="G50" s="161"/>
    </row>
    <row r="51" spans="1:8" x14ac:dyDescent="0.2">
      <c r="A51" s="167">
        <v>26</v>
      </c>
      <c r="B51" s="160" t="s">
        <v>192</v>
      </c>
      <c r="C51" s="166" t="s">
        <v>422</v>
      </c>
      <c r="G51" s="161"/>
    </row>
    <row r="52" spans="1:8" x14ac:dyDescent="0.2">
      <c r="A52" s="167">
        <v>28</v>
      </c>
      <c r="B52" s="160" t="s">
        <v>192</v>
      </c>
      <c r="C52" s="166" t="s">
        <v>422</v>
      </c>
      <c r="G52" s="161"/>
    </row>
    <row r="53" spans="1:8" x14ac:dyDescent="0.2">
      <c r="A53" s="167">
        <v>29</v>
      </c>
      <c r="B53" s="160" t="s">
        <v>192</v>
      </c>
      <c r="C53" s="166" t="s">
        <v>422</v>
      </c>
      <c r="G53" s="161"/>
    </row>
    <row r="54" spans="1:8" x14ac:dyDescent="0.2">
      <c r="A54" s="167">
        <v>30</v>
      </c>
      <c r="B54" s="160" t="s">
        <v>192</v>
      </c>
      <c r="C54" s="166" t="s">
        <v>422</v>
      </c>
      <c r="G54" s="161"/>
    </row>
    <row r="55" spans="1:8" x14ac:dyDescent="0.2">
      <c r="A55" s="167">
        <v>31</v>
      </c>
      <c r="B55" s="160" t="s">
        <v>192</v>
      </c>
      <c r="C55" s="166" t="s">
        <v>422</v>
      </c>
      <c r="G55" s="161"/>
    </row>
    <row r="56" spans="1:8" x14ac:dyDescent="0.2">
      <c r="A56" s="167">
        <v>32</v>
      </c>
      <c r="B56" s="160" t="s">
        <v>192</v>
      </c>
      <c r="C56" s="166" t="s">
        <v>422</v>
      </c>
      <c r="F56" s="162"/>
      <c r="G56" s="161"/>
      <c r="H56" s="162"/>
    </row>
    <row r="57" spans="1:8" x14ac:dyDescent="0.2">
      <c r="A57" s="167">
        <v>33</v>
      </c>
      <c r="B57" s="160" t="s">
        <v>192</v>
      </c>
      <c r="C57" s="166" t="s">
        <v>422</v>
      </c>
      <c r="F57" s="162"/>
      <c r="G57" s="161"/>
      <c r="H57" s="162"/>
    </row>
    <row r="58" spans="1:8" x14ac:dyDescent="0.2">
      <c r="A58" s="167">
        <v>34</v>
      </c>
      <c r="B58" s="160" t="s">
        <v>192</v>
      </c>
      <c r="C58" s="166" t="s">
        <v>422</v>
      </c>
      <c r="F58" s="162"/>
      <c r="G58" s="161"/>
      <c r="H58" s="162"/>
    </row>
    <row r="59" spans="1:8" x14ac:dyDescent="0.2">
      <c r="A59" s="167">
        <v>35</v>
      </c>
      <c r="B59" s="160" t="s">
        <v>192</v>
      </c>
      <c r="C59" s="166" t="s">
        <v>422</v>
      </c>
      <c r="F59" s="162"/>
      <c r="G59" s="161"/>
      <c r="H59" s="162"/>
    </row>
    <row r="60" spans="1:8" x14ac:dyDescent="0.2">
      <c r="A60" s="167">
        <v>36</v>
      </c>
      <c r="B60" s="160" t="s">
        <v>192</v>
      </c>
      <c r="C60" s="166" t="s">
        <v>422</v>
      </c>
      <c r="F60" s="162"/>
      <c r="G60" s="161"/>
      <c r="H60" s="162"/>
    </row>
    <row r="61" spans="1:8" x14ac:dyDescent="0.2">
      <c r="A61" s="167">
        <v>37</v>
      </c>
      <c r="B61" s="160" t="s">
        <v>192</v>
      </c>
      <c r="C61" s="166" t="s">
        <v>422</v>
      </c>
      <c r="F61" s="162"/>
      <c r="G61" s="161"/>
      <c r="H61" s="162"/>
    </row>
    <row r="62" spans="1:8" x14ac:dyDescent="0.2">
      <c r="A62" s="167">
        <v>38</v>
      </c>
      <c r="B62" s="160" t="s">
        <v>192</v>
      </c>
      <c r="C62" s="166" t="s">
        <v>422</v>
      </c>
      <c r="F62" s="162"/>
      <c r="G62" s="161"/>
      <c r="H62" s="162"/>
    </row>
    <row r="63" spans="1:8" x14ac:dyDescent="0.2">
      <c r="A63" s="167">
        <v>39</v>
      </c>
      <c r="B63" s="160" t="s">
        <v>192</v>
      </c>
      <c r="C63" s="166" t="s">
        <v>422</v>
      </c>
      <c r="F63" s="162"/>
      <c r="G63" s="161"/>
      <c r="H63" s="162"/>
    </row>
    <row r="64" spans="1:8" x14ac:dyDescent="0.2">
      <c r="A64" s="167">
        <v>40</v>
      </c>
      <c r="B64" s="160" t="s">
        <v>191</v>
      </c>
      <c r="C64" s="166" t="s">
        <v>422</v>
      </c>
      <c r="F64" s="162"/>
      <c r="G64" s="161"/>
      <c r="H64" s="162"/>
    </row>
    <row r="65" spans="1:8" x14ac:dyDescent="0.2">
      <c r="A65" s="167">
        <v>41</v>
      </c>
      <c r="B65" s="160" t="s">
        <v>193</v>
      </c>
      <c r="C65" s="166" t="s">
        <v>422</v>
      </c>
      <c r="F65" s="162"/>
      <c r="G65" s="161"/>
      <c r="H65" s="162"/>
    </row>
    <row r="66" spans="1:8" x14ac:dyDescent="0.2">
      <c r="A66" s="167">
        <v>42</v>
      </c>
      <c r="B66" s="160" t="s">
        <v>194</v>
      </c>
      <c r="C66" s="166" t="s">
        <v>422</v>
      </c>
      <c r="F66" s="162"/>
      <c r="G66" s="161"/>
      <c r="H66" s="162"/>
    </row>
    <row r="67" spans="1:8" x14ac:dyDescent="0.2">
      <c r="A67" s="167">
        <v>43</v>
      </c>
      <c r="B67" s="160" t="s">
        <v>194</v>
      </c>
      <c r="C67" s="166" t="s">
        <v>422</v>
      </c>
      <c r="F67" s="162"/>
      <c r="G67" s="161"/>
      <c r="H67" s="162"/>
    </row>
    <row r="68" spans="1:8" x14ac:dyDescent="0.2">
      <c r="A68" s="167">
        <v>44</v>
      </c>
      <c r="B68" s="160" t="s">
        <v>193</v>
      </c>
      <c r="C68" s="166" t="s">
        <v>422</v>
      </c>
      <c r="F68" s="162"/>
      <c r="G68" s="161"/>
      <c r="H68" s="162"/>
    </row>
    <row r="69" spans="1:8" x14ac:dyDescent="0.2">
      <c r="A69" s="167">
        <v>45</v>
      </c>
      <c r="B69" s="160" t="s">
        <v>195</v>
      </c>
      <c r="C69" s="166" t="s">
        <v>422</v>
      </c>
      <c r="F69" s="162"/>
      <c r="G69" s="161"/>
      <c r="H69" s="162"/>
    </row>
    <row r="70" spans="1:8" x14ac:dyDescent="0.2">
      <c r="A70" s="167">
        <v>46</v>
      </c>
      <c r="B70" s="160" t="s">
        <v>196</v>
      </c>
      <c r="C70" s="166" t="s">
        <v>422</v>
      </c>
      <c r="F70" s="162"/>
      <c r="G70" s="161"/>
      <c r="H70" s="162"/>
    </row>
    <row r="71" spans="1:8" x14ac:dyDescent="0.2">
      <c r="A71" s="167">
        <v>47</v>
      </c>
      <c r="B71" s="160" t="s">
        <v>197</v>
      </c>
      <c r="C71" s="166" t="s">
        <v>422</v>
      </c>
      <c r="F71" s="162"/>
      <c r="G71" s="161"/>
      <c r="H71" s="162"/>
    </row>
    <row r="72" spans="1:8" x14ac:dyDescent="0.2">
      <c r="A72" s="167">
        <v>48</v>
      </c>
      <c r="B72" s="160" t="s">
        <v>198</v>
      </c>
      <c r="C72" s="166" t="s">
        <v>422</v>
      </c>
      <c r="F72" s="162"/>
      <c r="G72" s="161"/>
      <c r="H72" s="162"/>
    </row>
    <row r="73" spans="1:8" x14ac:dyDescent="0.2">
      <c r="A73" s="167">
        <v>49</v>
      </c>
      <c r="B73" s="160" t="s">
        <v>191</v>
      </c>
      <c r="C73" s="166" t="s">
        <v>422</v>
      </c>
      <c r="F73" s="162"/>
      <c r="G73" s="161"/>
      <c r="H73" s="162"/>
    </row>
    <row r="74" spans="1:8" x14ac:dyDescent="0.2">
      <c r="A74" s="167">
        <v>50</v>
      </c>
      <c r="B74" s="160" t="s">
        <v>199</v>
      </c>
      <c r="C74" s="166" t="s">
        <v>422</v>
      </c>
      <c r="F74" s="162"/>
      <c r="G74" s="161"/>
      <c r="H74" s="162"/>
    </row>
    <row r="75" spans="1:8" x14ac:dyDescent="0.2">
      <c r="A75" s="167">
        <v>51</v>
      </c>
      <c r="B75" s="160" t="s">
        <v>200</v>
      </c>
      <c r="C75" s="166" t="s">
        <v>421</v>
      </c>
      <c r="F75" s="162"/>
      <c r="G75" s="161"/>
      <c r="H75" s="162"/>
    </row>
    <row r="76" spans="1:8" x14ac:dyDescent="0.2">
      <c r="A76" s="167">
        <v>52</v>
      </c>
      <c r="B76" s="160" t="s">
        <v>201</v>
      </c>
      <c r="C76" s="166" t="s">
        <v>422</v>
      </c>
      <c r="F76" s="162"/>
      <c r="G76" s="161"/>
      <c r="H76" s="162"/>
    </row>
    <row r="77" spans="1:8" x14ac:dyDescent="0.2">
      <c r="A77" s="167">
        <v>53</v>
      </c>
      <c r="B77" s="160" t="s">
        <v>201</v>
      </c>
      <c r="C77" s="166" t="s">
        <v>422</v>
      </c>
      <c r="F77" s="162"/>
      <c r="G77" s="161"/>
      <c r="H77" s="162"/>
    </row>
    <row r="78" spans="1:8" x14ac:dyDescent="0.2">
      <c r="A78" s="167">
        <v>55</v>
      </c>
      <c r="B78" s="160" t="s">
        <v>201</v>
      </c>
      <c r="C78" s="166" t="s">
        <v>422</v>
      </c>
      <c r="F78" s="162"/>
      <c r="G78" s="161"/>
      <c r="H78" s="162"/>
    </row>
    <row r="79" spans="1:8" x14ac:dyDescent="0.2">
      <c r="A79" s="167">
        <v>56</v>
      </c>
      <c r="B79" s="160" t="s">
        <v>201</v>
      </c>
      <c r="C79" s="166" t="s">
        <v>422</v>
      </c>
      <c r="F79" s="162"/>
      <c r="G79" s="161"/>
      <c r="H79" s="162"/>
    </row>
    <row r="80" spans="1:8" x14ac:dyDescent="0.2">
      <c r="A80" s="167">
        <v>57</v>
      </c>
      <c r="B80" s="160" t="s">
        <v>201</v>
      </c>
      <c r="C80" s="166" t="s">
        <v>422</v>
      </c>
      <c r="F80" s="162"/>
      <c r="G80" s="161"/>
      <c r="H80" s="162"/>
    </row>
    <row r="81" spans="1:8" x14ac:dyDescent="0.2">
      <c r="A81" s="167">
        <v>58</v>
      </c>
      <c r="B81" s="160" t="s">
        <v>202</v>
      </c>
      <c r="C81" s="166" t="s">
        <v>421</v>
      </c>
      <c r="F81" s="162"/>
      <c r="G81" s="161"/>
      <c r="H81" s="162"/>
    </row>
    <row r="82" spans="1:8" x14ac:dyDescent="0.2">
      <c r="A82" s="167">
        <v>59</v>
      </c>
      <c r="B82" s="160" t="s">
        <v>201</v>
      </c>
      <c r="C82" s="166" t="s">
        <v>422</v>
      </c>
      <c r="F82" s="162"/>
      <c r="G82" s="161"/>
      <c r="H82" s="162"/>
    </row>
    <row r="83" spans="1:8" x14ac:dyDescent="0.2">
      <c r="A83" s="167">
        <v>60</v>
      </c>
      <c r="B83" s="160" t="s">
        <v>201</v>
      </c>
      <c r="C83" s="166" t="s">
        <v>422</v>
      </c>
      <c r="F83" s="162"/>
      <c r="G83" s="161"/>
      <c r="H83" s="162"/>
    </row>
    <row r="84" spans="1:8" x14ac:dyDescent="0.2">
      <c r="A84" s="167">
        <v>62</v>
      </c>
      <c r="B84" s="160" t="s">
        <v>203</v>
      </c>
      <c r="C84" s="166" t="s">
        <v>421</v>
      </c>
    </row>
    <row r="85" spans="1:8" x14ac:dyDescent="0.2">
      <c r="A85" s="167">
        <v>63</v>
      </c>
      <c r="B85" s="160" t="s">
        <v>194</v>
      </c>
      <c r="C85" s="166" t="s">
        <v>422</v>
      </c>
    </row>
    <row r="86" spans="1:8" x14ac:dyDescent="0.2">
      <c r="A86" s="167">
        <v>64</v>
      </c>
      <c r="B86" s="160" t="s">
        <v>201</v>
      </c>
      <c r="C86" s="166" t="s">
        <v>422</v>
      </c>
    </row>
    <row r="87" spans="1:8" x14ac:dyDescent="0.2">
      <c r="A87" s="167">
        <v>65</v>
      </c>
      <c r="B87" s="160" t="s">
        <v>204</v>
      </c>
      <c r="C87" s="166" t="s">
        <v>422</v>
      </c>
    </row>
    <row r="88" spans="1:8" x14ac:dyDescent="0.2">
      <c r="A88" s="167">
        <v>66</v>
      </c>
      <c r="B88" s="160" t="s">
        <v>204</v>
      </c>
      <c r="C88" s="166" t="s">
        <v>422</v>
      </c>
    </row>
    <row r="89" spans="1:8" x14ac:dyDescent="0.2">
      <c r="A89" s="167">
        <v>67</v>
      </c>
      <c r="B89" s="160" t="s">
        <v>205</v>
      </c>
      <c r="C89" s="166" t="s">
        <v>422</v>
      </c>
    </row>
    <row r="90" spans="1:8" x14ac:dyDescent="0.2">
      <c r="A90" s="167">
        <v>71</v>
      </c>
      <c r="B90" s="160" t="s">
        <v>205</v>
      </c>
      <c r="C90" s="166" t="s">
        <v>422</v>
      </c>
    </row>
    <row r="91" spans="1:8" x14ac:dyDescent="0.2">
      <c r="A91" s="167">
        <v>72</v>
      </c>
      <c r="B91" s="160" t="s">
        <v>205</v>
      </c>
      <c r="C91" s="166" t="s">
        <v>422</v>
      </c>
    </row>
    <row r="92" spans="1:8" x14ac:dyDescent="0.2">
      <c r="A92" s="167">
        <v>73</v>
      </c>
      <c r="B92" s="160" t="s">
        <v>205</v>
      </c>
      <c r="C92" s="166" t="s">
        <v>422</v>
      </c>
    </row>
    <row r="93" spans="1:8" x14ac:dyDescent="0.2">
      <c r="A93" s="167">
        <v>74</v>
      </c>
      <c r="B93" s="160" t="s">
        <v>206</v>
      </c>
      <c r="C93" s="166" t="s">
        <v>422</v>
      </c>
    </row>
    <row r="94" spans="1:8" x14ac:dyDescent="0.2">
      <c r="A94" s="167">
        <v>75</v>
      </c>
      <c r="B94" s="160" t="s">
        <v>207</v>
      </c>
      <c r="C94" s="166" t="s">
        <v>422</v>
      </c>
    </row>
    <row r="95" spans="1:8" x14ac:dyDescent="0.2">
      <c r="A95" s="167">
        <v>76</v>
      </c>
      <c r="B95" s="160" t="s">
        <v>207</v>
      </c>
      <c r="C95" s="166" t="s">
        <v>422</v>
      </c>
    </row>
    <row r="96" spans="1:8" x14ac:dyDescent="0.2">
      <c r="A96" s="167">
        <v>77</v>
      </c>
      <c r="B96" s="160" t="s">
        <v>207</v>
      </c>
      <c r="C96" s="166" t="s">
        <v>422</v>
      </c>
    </row>
    <row r="97" spans="1:3" x14ac:dyDescent="0.2">
      <c r="A97" s="167">
        <v>78</v>
      </c>
      <c r="B97" s="160" t="s">
        <v>208</v>
      </c>
      <c r="C97" s="166" t="s">
        <v>422</v>
      </c>
    </row>
    <row r="98" spans="1:3" x14ac:dyDescent="0.2">
      <c r="A98" s="167">
        <v>79</v>
      </c>
      <c r="B98" s="160" t="s">
        <v>209</v>
      </c>
      <c r="C98" s="166" t="s">
        <v>421</v>
      </c>
    </row>
    <row r="99" spans="1:3" x14ac:dyDescent="0.2">
      <c r="A99" s="167">
        <v>80</v>
      </c>
      <c r="B99" s="160" t="s">
        <v>210</v>
      </c>
      <c r="C99" s="166" t="s">
        <v>422</v>
      </c>
    </row>
    <row r="100" spans="1:3" x14ac:dyDescent="0.2">
      <c r="A100" s="167">
        <v>81</v>
      </c>
      <c r="B100" s="160" t="s">
        <v>211</v>
      </c>
      <c r="C100" s="166" t="s">
        <v>422</v>
      </c>
    </row>
    <row r="101" spans="1:3" x14ac:dyDescent="0.2">
      <c r="A101" s="167">
        <v>82</v>
      </c>
      <c r="B101" s="160" t="s">
        <v>212</v>
      </c>
      <c r="C101" s="166" t="s">
        <v>422</v>
      </c>
    </row>
    <row r="102" spans="1:3" x14ac:dyDescent="0.2">
      <c r="A102" s="167">
        <v>83</v>
      </c>
      <c r="B102" s="160" t="s">
        <v>212</v>
      </c>
      <c r="C102" s="166" t="s">
        <v>422</v>
      </c>
    </row>
    <row r="103" spans="1:3" x14ac:dyDescent="0.2">
      <c r="A103" s="167">
        <v>84</v>
      </c>
      <c r="B103" s="160" t="s">
        <v>212</v>
      </c>
      <c r="C103" s="166" t="s">
        <v>422</v>
      </c>
    </row>
    <row r="104" spans="1:3" x14ac:dyDescent="0.2">
      <c r="A104" s="167">
        <v>85</v>
      </c>
      <c r="B104" s="160" t="s">
        <v>212</v>
      </c>
      <c r="C104" s="166" t="s">
        <v>422</v>
      </c>
    </row>
    <row r="105" spans="1:3" x14ac:dyDescent="0.2">
      <c r="A105" s="167">
        <v>86</v>
      </c>
      <c r="B105" s="160" t="s">
        <v>212</v>
      </c>
      <c r="C105" s="166" t="s">
        <v>422</v>
      </c>
    </row>
    <row r="106" spans="1:3" x14ac:dyDescent="0.2">
      <c r="A106" s="167">
        <v>87</v>
      </c>
      <c r="B106" s="160" t="s">
        <v>212</v>
      </c>
      <c r="C106" s="166" t="s">
        <v>422</v>
      </c>
    </row>
    <row r="107" spans="1:3" x14ac:dyDescent="0.2">
      <c r="A107" s="167">
        <v>88</v>
      </c>
      <c r="B107" s="160" t="s">
        <v>212</v>
      </c>
      <c r="C107" s="166" t="s">
        <v>422</v>
      </c>
    </row>
    <row r="108" spans="1:3" x14ac:dyDescent="0.2">
      <c r="A108" s="167">
        <v>91</v>
      </c>
      <c r="B108" s="160" t="s">
        <v>213</v>
      </c>
      <c r="C108" s="166" t="s">
        <v>422</v>
      </c>
    </row>
    <row r="109" spans="1:3" x14ac:dyDescent="0.2">
      <c r="A109" s="167">
        <v>92</v>
      </c>
      <c r="B109" s="160" t="s">
        <v>213</v>
      </c>
      <c r="C109" s="166" t="s">
        <v>422</v>
      </c>
    </row>
    <row r="110" spans="1:3" x14ac:dyDescent="0.2">
      <c r="A110" s="167">
        <v>93</v>
      </c>
      <c r="B110" s="160" t="s">
        <v>214</v>
      </c>
      <c r="C110" s="166" t="s">
        <v>421</v>
      </c>
    </row>
    <row r="111" spans="1:3" x14ac:dyDescent="0.2">
      <c r="A111" s="167">
        <v>94</v>
      </c>
      <c r="B111" s="160" t="s">
        <v>213</v>
      </c>
      <c r="C111" s="166" t="s">
        <v>422</v>
      </c>
    </row>
    <row r="112" spans="1:3" x14ac:dyDescent="0.2">
      <c r="A112" s="167">
        <v>95</v>
      </c>
      <c r="B112" s="160" t="s">
        <v>213</v>
      </c>
      <c r="C112" s="166" t="s">
        <v>422</v>
      </c>
    </row>
    <row r="113" spans="1:3" x14ac:dyDescent="0.2">
      <c r="A113" s="167">
        <v>96</v>
      </c>
      <c r="B113" s="160" t="s">
        <v>213</v>
      </c>
      <c r="C113" s="166" t="s">
        <v>422</v>
      </c>
    </row>
    <row r="114" spans="1:3" x14ac:dyDescent="0.2">
      <c r="A114" s="167">
        <v>97</v>
      </c>
      <c r="B114" s="160" t="s">
        <v>215</v>
      </c>
      <c r="C114" s="166" t="s">
        <v>422</v>
      </c>
    </row>
    <row r="115" spans="1:3" x14ac:dyDescent="0.2">
      <c r="A115" s="167">
        <v>98</v>
      </c>
      <c r="B115" s="160" t="s">
        <v>216</v>
      </c>
      <c r="C115" s="166" t="s">
        <v>422</v>
      </c>
    </row>
    <row r="116" spans="1:3" x14ac:dyDescent="0.2">
      <c r="A116" s="167">
        <v>99</v>
      </c>
      <c r="B116" s="160" t="s">
        <v>217</v>
      </c>
      <c r="C116" s="166" t="s">
        <v>422</v>
      </c>
    </row>
    <row r="117" spans="1:3" x14ac:dyDescent="0.2">
      <c r="A117" s="167">
        <v>100</v>
      </c>
      <c r="B117" s="160" t="s">
        <v>217</v>
      </c>
      <c r="C117" s="166" t="s">
        <v>422</v>
      </c>
    </row>
    <row r="118" spans="1:3" x14ac:dyDescent="0.2">
      <c r="A118" s="167">
        <v>101</v>
      </c>
      <c r="B118" s="160" t="s">
        <v>218</v>
      </c>
      <c r="C118" s="166" t="s">
        <v>422</v>
      </c>
    </row>
    <row r="119" spans="1:3" x14ac:dyDescent="0.2">
      <c r="A119" s="167">
        <v>102</v>
      </c>
      <c r="B119" s="160" t="s">
        <v>218</v>
      </c>
      <c r="C119" s="166" t="s">
        <v>422</v>
      </c>
    </row>
    <row r="120" spans="1:3" x14ac:dyDescent="0.2">
      <c r="A120" s="167">
        <v>103</v>
      </c>
      <c r="B120" s="160" t="s">
        <v>218</v>
      </c>
      <c r="C120" s="166" t="s">
        <v>422</v>
      </c>
    </row>
    <row r="121" spans="1:3" x14ac:dyDescent="0.2">
      <c r="A121" s="167">
        <v>104</v>
      </c>
      <c r="B121" s="160" t="s">
        <v>219</v>
      </c>
      <c r="C121" s="166" t="s">
        <v>422</v>
      </c>
    </row>
    <row r="122" spans="1:3" x14ac:dyDescent="0.2">
      <c r="A122" s="167">
        <v>105</v>
      </c>
      <c r="B122" s="160" t="s">
        <v>219</v>
      </c>
      <c r="C122" s="166" t="s">
        <v>422</v>
      </c>
    </row>
    <row r="123" spans="1:3" x14ac:dyDescent="0.2">
      <c r="A123" s="167">
        <v>106</v>
      </c>
      <c r="B123" s="160" t="s">
        <v>219</v>
      </c>
      <c r="C123" s="166" t="s">
        <v>422</v>
      </c>
    </row>
    <row r="124" spans="1:3" x14ac:dyDescent="0.2">
      <c r="A124" s="167">
        <v>107</v>
      </c>
      <c r="B124" s="160" t="s">
        <v>219</v>
      </c>
      <c r="C124" s="166" t="s">
        <v>422</v>
      </c>
    </row>
    <row r="125" spans="1:3" x14ac:dyDescent="0.2">
      <c r="A125" s="167">
        <v>108</v>
      </c>
      <c r="B125" s="160" t="s">
        <v>219</v>
      </c>
      <c r="C125" s="166" t="s">
        <v>422</v>
      </c>
    </row>
    <row r="126" spans="1:3" x14ac:dyDescent="0.2">
      <c r="A126" s="167">
        <v>109</v>
      </c>
      <c r="B126" s="160" t="s">
        <v>219</v>
      </c>
      <c r="C126" s="166" t="s">
        <v>422</v>
      </c>
    </row>
    <row r="127" spans="1:3" x14ac:dyDescent="0.2">
      <c r="A127" s="167">
        <v>110</v>
      </c>
      <c r="B127" s="160" t="s">
        <v>219</v>
      </c>
      <c r="C127" s="166" t="s">
        <v>422</v>
      </c>
    </row>
    <row r="128" spans="1:3" x14ac:dyDescent="0.2">
      <c r="A128" s="167">
        <v>111</v>
      </c>
      <c r="B128" s="160" t="s">
        <v>220</v>
      </c>
      <c r="C128" s="166" t="s">
        <v>422</v>
      </c>
    </row>
    <row r="129" spans="1:3" x14ac:dyDescent="0.2">
      <c r="A129" s="167">
        <v>112</v>
      </c>
      <c r="B129" s="160" t="s">
        <v>221</v>
      </c>
      <c r="C129" s="166" t="s">
        <v>422</v>
      </c>
    </row>
    <row r="130" spans="1:3" x14ac:dyDescent="0.2">
      <c r="A130" s="167">
        <v>113</v>
      </c>
      <c r="B130" s="160" t="s">
        <v>221</v>
      </c>
      <c r="C130" s="166" t="s">
        <v>422</v>
      </c>
    </row>
    <row r="131" spans="1:3" x14ac:dyDescent="0.2">
      <c r="A131" s="167">
        <v>115</v>
      </c>
      <c r="B131" s="160" t="s">
        <v>221</v>
      </c>
      <c r="C131" s="166" t="s">
        <v>422</v>
      </c>
    </row>
    <row r="132" spans="1:3" x14ac:dyDescent="0.2">
      <c r="A132" s="167">
        <v>116</v>
      </c>
      <c r="B132" s="160" t="s">
        <v>221</v>
      </c>
      <c r="C132" s="166" t="s">
        <v>422</v>
      </c>
    </row>
    <row r="133" spans="1:3" x14ac:dyDescent="0.2">
      <c r="A133" s="167">
        <v>117</v>
      </c>
      <c r="B133" s="160" t="s">
        <v>221</v>
      </c>
      <c r="C133" s="166" t="s">
        <v>422</v>
      </c>
    </row>
    <row r="134" spans="1:3" x14ac:dyDescent="0.2">
      <c r="A134" s="167">
        <v>118</v>
      </c>
      <c r="B134" s="160" t="s">
        <v>222</v>
      </c>
      <c r="C134" s="166" t="s">
        <v>422</v>
      </c>
    </row>
    <row r="135" spans="1:3" x14ac:dyDescent="0.2">
      <c r="A135" s="167">
        <v>119</v>
      </c>
      <c r="B135" s="160" t="s">
        <v>222</v>
      </c>
      <c r="C135" s="166" t="s">
        <v>422</v>
      </c>
    </row>
    <row r="136" spans="1:3" x14ac:dyDescent="0.2">
      <c r="A136" s="167">
        <v>120</v>
      </c>
      <c r="B136" s="160" t="s">
        <v>194</v>
      </c>
      <c r="C136" s="166" t="s">
        <v>422</v>
      </c>
    </row>
    <row r="137" spans="1:3" x14ac:dyDescent="0.2">
      <c r="A137" s="167">
        <v>121</v>
      </c>
      <c r="B137" s="160" t="s">
        <v>223</v>
      </c>
      <c r="C137" s="166" t="s">
        <v>421</v>
      </c>
    </row>
    <row r="138" spans="1:3" x14ac:dyDescent="0.2">
      <c r="A138" s="167">
        <v>122</v>
      </c>
      <c r="B138" s="160" t="s">
        <v>224</v>
      </c>
      <c r="C138" s="166" t="s">
        <v>421</v>
      </c>
    </row>
    <row r="139" spans="1:3" x14ac:dyDescent="0.2">
      <c r="A139" s="167">
        <v>123</v>
      </c>
      <c r="B139" s="160" t="s">
        <v>225</v>
      </c>
      <c r="C139" s="166" t="s">
        <v>421</v>
      </c>
    </row>
    <row r="140" spans="1:3" x14ac:dyDescent="0.2">
      <c r="A140" s="167">
        <v>124</v>
      </c>
      <c r="B140" s="160" t="s">
        <v>225</v>
      </c>
      <c r="C140" s="166" t="s">
        <v>421</v>
      </c>
    </row>
    <row r="141" spans="1:3" x14ac:dyDescent="0.2">
      <c r="A141" s="167">
        <v>125</v>
      </c>
      <c r="B141" s="160" t="s">
        <v>225</v>
      </c>
      <c r="C141" s="166" t="s">
        <v>421</v>
      </c>
    </row>
    <row r="142" spans="1:3" x14ac:dyDescent="0.2">
      <c r="A142" s="167">
        <v>126</v>
      </c>
      <c r="B142" s="160" t="s">
        <v>226</v>
      </c>
      <c r="C142" s="166" t="s">
        <v>421</v>
      </c>
    </row>
    <row r="143" spans="1:3" x14ac:dyDescent="0.2">
      <c r="A143" s="167">
        <v>127</v>
      </c>
      <c r="B143" s="160" t="s">
        <v>227</v>
      </c>
      <c r="C143" s="166" t="s">
        <v>421</v>
      </c>
    </row>
    <row r="144" spans="1:3" x14ac:dyDescent="0.2">
      <c r="A144" s="167">
        <v>128</v>
      </c>
      <c r="B144" s="160" t="s">
        <v>228</v>
      </c>
      <c r="C144" s="166" t="s">
        <v>421</v>
      </c>
    </row>
    <row r="145" spans="1:3" x14ac:dyDescent="0.2">
      <c r="A145" s="167">
        <v>129</v>
      </c>
      <c r="B145" s="160" t="s">
        <v>227</v>
      </c>
      <c r="C145" s="166" t="s">
        <v>421</v>
      </c>
    </row>
    <row r="146" spans="1:3" x14ac:dyDescent="0.2">
      <c r="A146" s="167">
        <v>130</v>
      </c>
      <c r="B146" s="160" t="s">
        <v>229</v>
      </c>
      <c r="C146" s="166" t="s">
        <v>421</v>
      </c>
    </row>
    <row r="147" spans="1:3" x14ac:dyDescent="0.2">
      <c r="A147" s="167">
        <v>131</v>
      </c>
      <c r="B147" s="160" t="s">
        <v>229</v>
      </c>
      <c r="C147" s="166" t="s">
        <v>421</v>
      </c>
    </row>
    <row r="148" spans="1:3" x14ac:dyDescent="0.2">
      <c r="A148" s="167">
        <v>132</v>
      </c>
      <c r="B148" s="160" t="s">
        <v>230</v>
      </c>
      <c r="C148" s="166" t="s">
        <v>421</v>
      </c>
    </row>
    <row r="149" spans="1:3" x14ac:dyDescent="0.2">
      <c r="A149" s="167">
        <v>133</v>
      </c>
      <c r="B149" s="160" t="s">
        <v>230</v>
      </c>
      <c r="C149" s="166" t="s">
        <v>421</v>
      </c>
    </row>
    <row r="150" spans="1:3" x14ac:dyDescent="0.2">
      <c r="A150" s="167">
        <v>134</v>
      </c>
      <c r="B150" s="160" t="s">
        <v>230</v>
      </c>
      <c r="C150" s="166" t="s">
        <v>421</v>
      </c>
    </row>
    <row r="151" spans="1:3" x14ac:dyDescent="0.2">
      <c r="A151" s="167">
        <v>135</v>
      </c>
      <c r="B151" s="160" t="s">
        <v>230</v>
      </c>
      <c r="C151" s="166" t="s">
        <v>421</v>
      </c>
    </row>
    <row r="152" spans="1:3" x14ac:dyDescent="0.2">
      <c r="A152" s="167">
        <v>136</v>
      </c>
      <c r="B152" s="160" t="s">
        <v>230</v>
      </c>
      <c r="C152" s="166" t="s">
        <v>421</v>
      </c>
    </row>
    <row r="153" spans="1:3" x14ac:dyDescent="0.2">
      <c r="A153" s="167">
        <v>137</v>
      </c>
      <c r="B153" s="160" t="s">
        <v>230</v>
      </c>
      <c r="C153" s="166" t="s">
        <v>421</v>
      </c>
    </row>
    <row r="154" spans="1:3" x14ac:dyDescent="0.2">
      <c r="A154" s="167">
        <v>138</v>
      </c>
      <c r="B154" s="160" t="s">
        <v>230</v>
      </c>
      <c r="C154" s="166" t="s">
        <v>421</v>
      </c>
    </row>
    <row r="155" spans="1:3" x14ac:dyDescent="0.2">
      <c r="A155" s="167">
        <v>140</v>
      </c>
      <c r="B155" s="160" t="s">
        <v>214</v>
      </c>
      <c r="C155" s="166" t="s">
        <v>421</v>
      </c>
    </row>
    <row r="156" spans="1:3" x14ac:dyDescent="0.2">
      <c r="A156" s="167">
        <v>141</v>
      </c>
      <c r="B156" s="160" t="s">
        <v>231</v>
      </c>
      <c r="C156" s="166" t="s">
        <v>421</v>
      </c>
    </row>
    <row r="157" spans="1:3" x14ac:dyDescent="0.2">
      <c r="A157" s="167">
        <v>142</v>
      </c>
      <c r="B157" s="160" t="s">
        <v>231</v>
      </c>
      <c r="C157" s="166" t="s">
        <v>421</v>
      </c>
    </row>
    <row r="158" spans="1:3" x14ac:dyDescent="0.2">
      <c r="A158" s="167">
        <v>143</v>
      </c>
      <c r="B158" s="160" t="s">
        <v>217</v>
      </c>
      <c r="C158" s="166" t="s">
        <v>422</v>
      </c>
    </row>
    <row r="159" spans="1:3" x14ac:dyDescent="0.2">
      <c r="A159" s="167">
        <v>144</v>
      </c>
      <c r="B159" s="160" t="s">
        <v>232</v>
      </c>
      <c r="C159" s="166" t="s">
        <v>421</v>
      </c>
    </row>
    <row r="160" spans="1:3" x14ac:dyDescent="0.2">
      <c r="A160" s="167">
        <v>145</v>
      </c>
      <c r="B160" s="160" t="s">
        <v>232</v>
      </c>
      <c r="C160" s="166" t="s">
        <v>421</v>
      </c>
    </row>
    <row r="161" spans="1:3" x14ac:dyDescent="0.2">
      <c r="A161" s="167">
        <v>146</v>
      </c>
      <c r="B161" s="160" t="s">
        <v>232</v>
      </c>
      <c r="C161" s="166" t="s">
        <v>421</v>
      </c>
    </row>
    <row r="162" spans="1:3" x14ac:dyDescent="0.2">
      <c r="A162" s="167">
        <v>147</v>
      </c>
      <c r="B162" s="160" t="s">
        <v>232</v>
      </c>
      <c r="C162" s="166" t="s">
        <v>421</v>
      </c>
    </row>
    <row r="163" spans="1:3" x14ac:dyDescent="0.2">
      <c r="A163" s="167">
        <v>148</v>
      </c>
      <c r="B163" s="160" t="s">
        <v>233</v>
      </c>
      <c r="C163" s="166" t="s">
        <v>421</v>
      </c>
    </row>
    <row r="164" spans="1:3" x14ac:dyDescent="0.2">
      <c r="A164" s="167">
        <v>149</v>
      </c>
      <c r="B164" s="160" t="s">
        <v>234</v>
      </c>
      <c r="C164" s="166" t="s">
        <v>421</v>
      </c>
    </row>
    <row r="165" spans="1:3" x14ac:dyDescent="0.2">
      <c r="A165" s="167">
        <v>150</v>
      </c>
      <c r="B165" s="160" t="s">
        <v>226</v>
      </c>
      <c r="C165" s="166" t="s">
        <v>421</v>
      </c>
    </row>
    <row r="166" spans="1:3" x14ac:dyDescent="0.2">
      <c r="A166" s="167">
        <v>151</v>
      </c>
      <c r="B166" s="160" t="s">
        <v>226</v>
      </c>
      <c r="C166" s="166" t="s">
        <v>421</v>
      </c>
    </row>
    <row r="167" spans="1:3" x14ac:dyDescent="0.2">
      <c r="A167" s="167">
        <v>152</v>
      </c>
      <c r="B167" s="160" t="s">
        <v>226</v>
      </c>
      <c r="C167" s="166" t="s">
        <v>421</v>
      </c>
    </row>
    <row r="168" spans="1:3" x14ac:dyDescent="0.2">
      <c r="A168" s="167">
        <v>153</v>
      </c>
      <c r="B168" s="160" t="s">
        <v>226</v>
      </c>
      <c r="C168" s="166" t="s">
        <v>421</v>
      </c>
    </row>
    <row r="169" spans="1:3" x14ac:dyDescent="0.2">
      <c r="A169" s="167">
        <v>154</v>
      </c>
      <c r="B169" s="160" t="s">
        <v>226</v>
      </c>
      <c r="C169" s="166" t="s">
        <v>421</v>
      </c>
    </row>
    <row r="170" spans="1:3" x14ac:dyDescent="0.2">
      <c r="A170" s="167">
        <v>155</v>
      </c>
      <c r="B170" s="160" t="s">
        <v>214</v>
      </c>
      <c r="C170" s="166" t="s">
        <v>422</v>
      </c>
    </row>
    <row r="171" spans="1:3" x14ac:dyDescent="0.2">
      <c r="A171" s="167">
        <v>156</v>
      </c>
      <c r="B171" s="160" t="s">
        <v>226</v>
      </c>
      <c r="C171" s="166" t="s">
        <v>421</v>
      </c>
    </row>
    <row r="172" spans="1:3" x14ac:dyDescent="0.2">
      <c r="A172" s="167">
        <v>157</v>
      </c>
      <c r="B172" s="160" t="s">
        <v>226</v>
      </c>
      <c r="C172" s="166" t="s">
        <v>421</v>
      </c>
    </row>
    <row r="173" spans="1:3" x14ac:dyDescent="0.2">
      <c r="A173" s="167">
        <v>158</v>
      </c>
      <c r="B173" s="160" t="s">
        <v>226</v>
      </c>
      <c r="C173" s="166" t="s">
        <v>421</v>
      </c>
    </row>
    <row r="174" spans="1:3" x14ac:dyDescent="0.2">
      <c r="A174" s="167">
        <v>159</v>
      </c>
      <c r="B174" s="160" t="s">
        <v>201</v>
      </c>
      <c r="C174" s="166" t="s">
        <v>422</v>
      </c>
    </row>
    <row r="175" spans="1:3" x14ac:dyDescent="0.2">
      <c r="A175" s="167">
        <v>160</v>
      </c>
      <c r="B175" s="160" t="s">
        <v>226</v>
      </c>
      <c r="C175" s="166" t="s">
        <v>421</v>
      </c>
    </row>
    <row r="176" spans="1:3" x14ac:dyDescent="0.2">
      <c r="A176" s="167">
        <v>161</v>
      </c>
      <c r="B176" s="160" t="s">
        <v>226</v>
      </c>
      <c r="C176" s="166" t="s">
        <v>421</v>
      </c>
    </row>
    <row r="177" spans="1:3" x14ac:dyDescent="0.2">
      <c r="A177" s="167">
        <v>162</v>
      </c>
      <c r="B177" s="160" t="s">
        <v>226</v>
      </c>
      <c r="C177" s="166" t="s">
        <v>421</v>
      </c>
    </row>
    <row r="178" spans="1:3" x14ac:dyDescent="0.2">
      <c r="A178" s="167">
        <v>163</v>
      </c>
      <c r="B178" s="160" t="s">
        <v>226</v>
      </c>
      <c r="C178" s="166" t="s">
        <v>421</v>
      </c>
    </row>
    <row r="179" spans="1:3" x14ac:dyDescent="0.2">
      <c r="A179" s="167">
        <v>164</v>
      </c>
      <c r="B179" s="160" t="s">
        <v>226</v>
      </c>
      <c r="C179" s="166" t="s">
        <v>421</v>
      </c>
    </row>
    <row r="180" spans="1:3" x14ac:dyDescent="0.2">
      <c r="A180" s="167">
        <v>165</v>
      </c>
      <c r="B180" s="160" t="s">
        <v>226</v>
      </c>
      <c r="C180" s="166" t="s">
        <v>421</v>
      </c>
    </row>
    <row r="181" spans="1:3" x14ac:dyDescent="0.2">
      <c r="A181" s="167">
        <v>166</v>
      </c>
      <c r="B181" s="160" t="s">
        <v>226</v>
      </c>
      <c r="C181" s="166" t="s">
        <v>421</v>
      </c>
    </row>
    <row r="182" spans="1:3" x14ac:dyDescent="0.2">
      <c r="A182" s="167">
        <v>167</v>
      </c>
      <c r="B182" s="160" t="s">
        <v>226</v>
      </c>
      <c r="C182" s="166" t="s">
        <v>421</v>
      </c>
    </row>
    <row r="183" spans="1:3" x14ac:dyDescent="0.2">
      <c r="A183" s="167">
        <v>168</v>
      </c>
      <c r="B183" s="160" t="s">
        <v>226</v>
      </c>
      <c r="C183" s="166" t="s">
        <v>421</v>
      </c>
    </row>
    <row r="184" spans="1:3" x14ac:dyDescent="0.2">
      <c r="A184" s="167">
        <v>169</v>
      </c>
      <c r="B184" s="160" t="s">
        <v>226</v>
      </c>
      <c r="C184" s="166" t="s">
        <v>421</v>
      </c>
    </row>
    <row r="185" spans="1:3" x14ac:dyDescent="0.2">
      <c r="A185" s="167">
        <v>170</v>
      </c>
      <c r="B185" s="160" t="s">
        <v>226</v>
      </c>
      <c r="C185" s="166" t="s">
        <v>421</v>
      </c>
    </row>
    <row r="186" spans="1:3" x14ac:dyDescent="0.2">
      <c r="A186" s="167">
        <v>171</v>
      </c>
      <c r="B186" s="160" t="s">
        <v>226</v>
      </c>
      <c r="C186" s="166" t="s">
        <v>421</v>
      </c>
    </row>
    <row r="187" spans="1:3" x14ac:dyDescent="0.2">
      <c r="A187" s="167">
        <v>172</v>
      </c>
      <c r="B187" s="160" t="s">
        <v>226</v>
      </c>
      <c r="C187" s="166" t="s">
        <v>421</v>
      </c>
    </row>
    <row r="188" spans="1:3" x14ac:dyDescent="0.2">
      <c r="A188" s="167">
        <v>173</v>
      </c>
      <c r="B188" s="160" t="s">
        <v>226</v>
      </c>
      <c r="C188" s="166" t="s">
        <v>421</v>
      </c>
    </row>
    <row r="189" spans="1:3" x14ac:dyDescent="0.2">
      <c r="A189" s="167">
        <v>174</v>
      </c>
      <c r="B189" s="160" t="s">
        <v>226</v>
      </c>
      <c r="C189" s="166" t="s">
        <v>421</v>
      </c>
    </row>
    <row r="190" spans="1:3" x14ac:dyDescent="0.2">
      <c r="A190" s="167">
        <v>175</v>
      </c>
      <c r="B190" s="160" t="s">
        <v>226</v>
      </c>
      <c r="C190" s="166" t="s">
        <v>421</v>
      </c>
    </row>
    <row r="191" spans="1:3" x14ac:dyDescent="0.2">
      <c r="A191" s="167">
        <v>176</v>
      </c>
      <c r="B191" s="160" t="s">
        <v>226</v>
      </c>
      <c r="C191" s="166" t="s">
        <v>421</v>
      </c>
    </row>
    <row r="192" spans="1:3" x14ac:dyDescent="0.2">
      <c r="A192" s="167">
        <v>177</v>
      </c>
      <c r="B192" s="160" t="s">
        <v>226</v>
      </c>
      <c r="C192" s="166" t="s">
        <v>421</v>
      </c>
    </row>
    <row r="193" spans="1:3" x14ac:dyDescent="0.2">
      <c r="A193" s="167">
        <v>178</v>
      </c>
      <c r="B193" s="160" t="s">
        <v>235</v>
      </c>
      <c r="C193" s="166" t="s">
        <v>421</v>
      </c>
    </row>
    <row r="194" spans="1:3" x14ac:dyDescent="0.2">
      <c r="A194" s="167">
        <v>179</v>
      </c>
      <c r="B194" s="160" t="s">
        <v>226</v>
      </c>
      <c r="C194" s="166" t="s">
        <v>421</v>
      </c>
    </row>
    <row r="195" spans="1:3" x14ac:dyDescent="0.2">
      <c r="A195" s="167">
        <v>180</v>
      </c>
      <c r="B195" s="160" t="s">
        <v>226</v>
      </c>
      <c r="C195" s="166" t="s">
        <v>421</v>
      </c>
    </row>
    <row r="196" spans="1:3" x14ac:dyDescent="0.2">
      <c r="A196" s="167">
        <v>181</v>
      </c>
      <c r="B196" s="160" t="s">
        <v>226</v>
      </c>
      <c r="C196" s="166" t="s">
        <v>421</v>
      </c>
    </row>
    <row r="197" spans="1:3" x14ac:dyDescent="0.2">
      <c r="A197" s="167">
        <v>182</v>
      </c>
      <c r="B197" s="160" t="s">
        <v>226</v>
      </c>
      <c r="C197" s="166" t="s">
        <v>421</v>
      </c>
    </row>
    <row r="198" spans="1:3" x14ac:dyDescent="0.2">
      <c r="A198" s="167">
        <v>183</v>
      </c>
      <c r="B198" s="160" t="s">
        <v>226</v>
      </c>
      <c r="C198" s="166" t="s">
        <v>421</v>
      </c>
    </row>
    <row r="199" spans="1:3" x14ac:dyDescent="0.2">
      <c r="A199" s="167">
        <v>184</v>
      </c>
      <c r="B199" s="160" t="s">
        <v>226</v>
      </c>
      <c r="C199" s="166" t="s">
        <v>421</v>
      </c>
    </row>
    <row r="200" spans="1:3" x14ac:dyDescent="0.2">
      <c r="A200" s="167">
        <v>185</v>
      </c>
      <c r="B200" s="160" t="s">
        <v>226</v>
      </c>
      <c r="C200" s="166" t="s">
        <v>421</v>
      </c>
    </row>
    <row r="201" spans="1:3" x14ac:dyDescent="0.2">
      <c r="A201" s="167">
        <v>186</v>
      </c>
      <c r="B201" s="160" t="s">
        <v>226</v>
      </c>
      <c r="C201" s="166" t="s">
        <v>421</v>
      </c>
    </row>
    <row r="202" spans="1:3" x14ac:dyDescent="0.2">
      <c r="A202" s="167">
        <v>187</v>
      </c>
      <c r="B202" s="160" t="s">
        <v>226</v>
      </c>
      <c r="C202" s="166" t="s">
        <v>421</v>
      </c>
    </row>
    <row r="203" spans="1:3" x14ac:dyDescent="0.2">
      <c r="A203" s="167">
        <v>188</v>
      </c>
      <c r="B203" s="160" t="s">
        <v>226</v>
      </c>
      <c r="C203" s="166" t="s">
        <v>421</v>
      </c>
    </row>
    <row r="204" spans="1:3" x14ac:dyDescent="0.2">
      <c r="A204" s="167">
        <v>189</v>
      </c>
      <c r="B204" s="160" t="s">
        <v>226</v>
      </c>
      <c r="C204" s="166" t="s">
        <v>422</v>
      </c>
    </row>
    <row r="205" spans="1:3" x14ac:dyDescent="0.2">
      <c r="A205" s="167">
        <v>190</v>
      </c>
      <c r="B205" s="160" t="s">
        <v>226</v>
      </c>
      <c r="C205" s="166" t="s">
        <v>422</v>
      </c>
    </row>
    <row r="206" spans="1:3" x14ac:dyDescent="0.2">
      <c r="A206" s="167">
        <v>191</v>
      </c>
      <c r="B206" s="160" t="s">
        <v>226</v>
      </c>
      <c r="C206" s="166" t="s">
        <v>422</v>
      </c>
    </row>
    <row r="207" spans="1:3" x14ac:dyDescent="0.2">
      <c r="A207" s="167">
        <v>192</v>
      </c>
      <c r="B207" s="160" t="s">
        <v>226</v>
      </c>
      <c r="C207" s="166" t="s">
        <v>422</v>
      </c>
    </row>
    <row r="208" spans="1:3" x14ac:dyDescent="0.2">
      <c r="A208" s="167">
        <v>193</v>
      </c>
      <c r="B208" s="160" t="s">
        <v>226</v>
      </c>
      <c r="C208" s="166" t="s">
        <v>422</v>
      </c>
    </row>
    <row r="209" spans="1:3" x14ac:dyDescent="0.2">
      <c r="A209" s="167">
        <v>194</v>
      </c>
      <c r="B209" s="160" t="s">
        <v>226</v>
      </c>
      <c r="C209" s="166" t="s">
        <v>422</v>
      </c>
    </row>
    <row r="210" spans="1:3" x14ac:dyDescent="0.2">
      <c r="A210" s="167">
        <v>195</v>
      </c>
      <c r="B210" s="160" t="s">
        <v>226</v>
      </c>
      <c r="C210" s="166" t="s">
        <v>422</v>
      </c>
    </row>
    <row r="211" spans="1:3" x14ac:dyDescent="0.2">
      <c r="A211" s="167">
        <v>196</v>
      </c>
      <c r="B211" s="160" t="s">
        <v>226</v>
      </c>
      <c r="C211" s="166" t="s">
        <v>422</v>
      </c>
    </row>
    <row r="212" spans="1:3" x14ac:dyDescent="0.2">
      <c r="A212" s="167">
        <v>197</v>
      </c>
      <c r="B212" s="160" t="s">
        <v>226</v>
      </c>
      <c r="C212" s="166" t="s">
        <v>422</v>
      </c>
    </row>
    <row r="213" spans="1:3" x14ac:dyDescent="0.2">
      <c r="A213" s="167">
        <v>198</v>
      </c>
      <c r="B213" s="160" t="s">
        <v>226</v>
      </c>
      <c r="C213" s="166" t="s">
        <v>422</v>
      </c>
    </row>
    <row r="214" spans="1:3" x14ac:dyDescent="0.2">
      <c r="A214" s="167">
        <v>199</v>
      </c>
      <c r="B214" s="160" t="s">
        <v>226</v>
      </c>
      <c r="C214" s="166" t="s">
        <v>422</v>
      </c>
    </row>
    <row r="215" spans="1:3" x14ac:dyDescent="0.2">
      <c r="A215" s="167">
        <v>201</v>
      </c>
      <c r="B215" s="160" t="s">
        <v>226</v>
      </c>
      <c r="C215" s="166" t="s">
        <v>422</v>
      </c>
    </row>
    <row r="216" spans="1:3" x14ac:dyDescent="0.2">
      <c r="A216" s="167">
        <v>202</v>
      </c>
      <c r="B216" s="160" t="s">
        <v>226</v>
      </c>
      <c r="C216" s="166" t="s">
        <v>422</v>
      </c>
    </row>
    <row r="217" spans="1:3" x14ac:dyDescent="0.2">
      <c r="A217" s="167">
        <v>203</v>
      </c>
      <c r="B217" s="160" t="s">
        <v>226</v>
      </c>
      <c r="C217" s="166" t="s">
        <v>422</v>
      </c>
    </row>
    <row r="218" spans="1:3" x14ac:dyDescent="0.2">
      <c r="A218" s="167">
        <v>204</v>
      </c>
      <c r="B218" s="160" t="s">
        <v>226</v>
      </c>
      <c r="C218" s="166" t="s">
        <v>422</v>
      </c>
    </row>
    <row r="219" spans="1:3" x14ac:dyDescent="0.2">
      <c r="A219" s="167">
        <v>205</v>
      </c>
      <c r="B219" s="160" t="s">
        <v>226</v>
      </c>
      <c r="C219" s="166" t="s">
        <v>422</v>
      </c>
    </row>
    <row r="220" spans="1:3" x14ac:dyDescent="0.2">
      <c r="A220" s="167">
        <v>206</v>
      </c>
      <c r="B220" s="160" t="s">
        <v>226</v>
      </c>
      <c r="C220" s="166" t="s">
        <v>422</v>
      </c>
    </row>
    <row r="221" spans="1:3" x14ac:dyDescent="0.2">
      <c r="A221" s="167">
        <v>207</v>
      </c>
      <c r="B221" s="160" t="s">
        <v>226</v>
      </c>
      <c r="C221" s="166" t="s">
        <v>422</v>
      </c>
    </row>
    <row r="222" spans="1:3" x14ac:dyDescent="0.2">
      <c r="A222" s="167">
        <v>208</v>
      </c>
      <c r="B222" s="160" t="s">
        <v>226</v>
      </c>
      <c r="C222" s="166" t="s">
        <v>422</v>
      </c>
    </row>
    <row r="223" spans="1:3" x14ac:dyDescent="0.2">
      <c r="A223" s="167">
        <v>209</v>
      </c>
      <c r="B223" s="160" t="s">
        <v>226</v>
      </c>
      <c r="C223" s="166" t="s">
        <v>421</v>
      </c>
    </row>
    <row r="224" spans="1:3" x14ac:dyDescent="0.2">
      <c r="A224" s="167">
        <v>210</v>
      </c>
      <c r="B224" s="160" t="s">
        <v>226</v>
      </c>
      <c r="C224" s="166" t="s">
        <v>421</v>
      </c>
    </row>
    <row r="225" spans="1:3" x14ac:dyDescent="0.2">
      <c r="A225" s="167">
        <v>211</v>
      </c>
      <c r="B225" s="160" t="s">
        <v>226</v>
      </c>
      <c r="C225" s="166" t="s">
        <v>421</v>
      </c>
    </row>
    <row r="226" spans="1:3" x14ac:dyDescent="0.2">
      <c r="A226" s="167">
        <v>212</v>
      </c>
      <c r="B226" s="160" t="s">
        <v>226</v>
      </c>
      <c r="C226" s="166" t="s">
        <v>421</v>
      </c>
    </row>
    <row r="227" spans="1:3" x14ac:dyDescent="0.2">
      <c r="A227" s="167">
        <v>213</v>
      </c>
      <c r="B227" s="160" t="s">
        <v>226</v>
      </c>
      <c r="C227" s="166" t="s">
        <v>421</v>
      </c>
    </row>
    <row r="228" spans="1:3" x14ac:dyDescent="0.2">
      <c r="A228" s="167">
        <v>214</v>
      </c>
      <c r="B228" s="160" t="s">
        <v>226</v>
      </c>
      <c r="C228" s="166" t="s">
        <v>421</v>
      </c>
    </row>
    <row r="229" spans="1:3" x14ac:dyDescent="0.2">
      <c r="A229" s="167">
        <v>215</v>
      </c>
      <c r="B229" s="160" t="s">
        <v>226</v>
      </c>
      <c r="C229" s="166" t="s">
        <v>421</v>
      </c>
    </row>
    <row r="230" spans="1:3" x14ac:dyDescent="0.2">
      <c r="A230" s="167">
        <v>216</v>
      </c>
      <c r="B230" s="160" t="s">
        <v>226</v>
      </c>
      <c r="C230" s="166" t="s">
        <v>421</v>
      </c>
    </row>
    <row r="231" spans="1:3" x14ac:dyDescent="0.2">
      <c r="A231" s="167">
        <v>217</v>
      </c>
      <c r="B231" s="160" t="s">
        <v>226</v>
      </c>
      <c r="C231" s="166" t="s">
        <v>421</v>
      </c>
    </row>
    <row r="232" spans="1:3" x14ac:dyDescent="0.2">
      <c r="A232" s="167">
        <v>218</v>
      </c>
      <c r="B232" s="160" t="s">
        <v>226</v>
      </c>
      <c r="C232" s="166" t="s">
        <v>421</v>
      </c>
    </row>
    <row r="233" spans="1:3" x14ac:dyDescent="0.2">
      <c r="A233" s="167">
        <v>219</v>
      </c>
      <c r="B233" s="160" t="s">
        <v>226</v>
      </c>
      <c r="C233" s="166" t="s">
        <v>421</v>
      </c>
    </row>
    <row r="234" spans="1:3" x14ac:dyDescent="0.2">
      <c r="A234" s="167">
        <v>220</v>
      </c>
      <c r="B234" s="160" t="s">
        <v>226</v>
      </c>
      <c r="C234" s="166" t="s">
        <v>421</v>
      </c>
    </row>
    <row r="235" spans="1:3" x14ac:dyDescent="0.2">
      <c r="A235" s="167">
        <v>221</v>
      </c>
      <c r="B235" s="160" t="s">
        <v>226</v>
      </c>
      <c r="C235" s="166" t="s">
        <v>421</v>
      </c>
    </row>
    <row r="236" spans="1:3" x14ac:dyDescent="0.2">
      <c r="A236" s="167">
        <v>222</v>
      </c>
      <c r="B236" s="160" t="s">
        <v>226</v>
      </c>
      <c r="C236" s="166" t="s">
        <v>421</v>
      </c>
    </row>
    <row r="237" spans="1:3" x14ac:dyDescent="0.2">
      <c r="A237" s="167">
        <v>223</v>
      </c>
      <c r="B237" s="160" t="s">
        <v>226</v>
      </c>
      <c r="C237" s="166" t="s">
        <v>421</v>
      </c>
    </row>
    <row r="238" spans="1:3" x14ac:dyDescent="0.2">
      <c r="A238" s="167">
        <v>224</v>
      </c>
      <c r="B238" s="160" t="s">
        <v>226</v>
      </c>
      <c r="C238" s="166" t="s">
        <v>421</v>
      </c>
    </row>
    <row r="239" spans="1:3" x14ac:dyDescent="0.2">
      <c r="A239" s="167">
        <v>225</v>
      </c>
      <c r="B239" s="160" t="s">
        <v>226</v>
      </c>
      <c r="C239" s="166" t="s">
        <v>421</v>
      </c>
    </row>
    <row r="240" spans="1:3" x14ac:dyDescent="0.2">
      <c r="A240" s="167">
        <v>226</v>
      </c>
      <c r="B240" s="160" t="s">
        <v>226</v>
      </c>
      <c r="C240" s="166" t="s">
        <v>421</v>
      </c>
    </row>
    <row r="241" spans="1:3" x14ac:dyDescent="0.2">
      <c r="A241" s="167">
        <v>227</v>
      </c>
      <c r="B241" s="160" t="s">
        <v>226</v>
      </c>
      <c r="C241" s="166" t="s">
        <v>421</v>
      </c>
    </row>
    <row r="242" spans="1:3" x14ac:dyDescent="0.2">
      <c r="A242" s="167">
        <v>228</v>
      </c>
      <c r="B242" s="160" t="s">
        <v>236</v>
      </c>
      <c r="C242" s="166" t="s">
        <v>422</v>
      </c>
    </row>
    <row r="243" spans="1:3" x14ac:dyDescent="0.2">
      <c r="A243" s="167">
        <v>229</v>
      </c>
      <c r="B243" s="160" t="s">
        <v>236</v>
      </c>
      <c r="C243" s="166" t="s">
        <v>422</v>
      </c>
    </row>
    <row r="244" spans="1:3" x14ac:dyDescent="0.2">
      <c r="A244" s="167">
        <v>230</v>
      </c>
      <c r="B244" s="160" t="s">
        <v>226</v>
      </c>
      <c r="C244" s="166" t="s">
        <v>422</v>
      </c>
    </row>
    <row r="245" spans="1:3" x14ac:dyDescent="0.2">
      <c r="A245" s="167">
        <v>231</v>
      </c>
      <c r="B245" s="160" t="s">
        <v>214</v>
      </c>
      <c r="C245" s="166" t="s">
        <v>421</v>
      </c>
    </row>
    <row r="246" spans="1:3" x14ac:dyDescent="0.2">
      <c r="A246" s="167">
        <v>233</v>
      </c>
      <c r="B246" s="160" t="s">
        <v>214</v>
      </c>
      <c r="C246" s="166" t="s">
        <v>421</v>
      </c>
    </row>
    <row r="247" spans="1:3" x14ac:dyDescent="0.2">
      <c r="A247" s="167">
        <v>234</v>
      </c>
      <c r="B247" s="160" t="s">
        <v>214</v>
      </c>
      <c r="C247" s="166" t="s">
        <v>421</v>
      </c>
    </row>
    <row r="248" spans="1:3" x14ac:dyDescent="0.2">
      <c r="A248" s="167">
        <v>235</v>
      </c>
      <c r="B248" s="160" t="s">
        <v>214</v>
      </c>
      <c r="C248" s="166" t="s">
        <v>421</v>
      </c>
    </row>
    <row r="249" spans="1:3" x14ac:dyDescent="0.2">
      <c r="A249" s="167">
        <v>236</v>
      </c>
      <c r="B249" s="160" t="s">
        <v>214</v>
      </c>
      <c r="C249" s="166" t="s">
        <v>421</v>
      </c>
    </row>
    <row r="250" spans="1:3" x14ac:dyDescent="0.2">
      <c r="A250" s="167">
        <v>237</v>
      </c>
      <c r="B250" s="160" t="s">
        <v>214</v>
      </c>
      <c r="C250" s="166" t="s">
        <v>421</v>
      </c>
    </row>
    <row r="251" spans="1:3" x14ac:dyDescent="0.2">
      <c r="A251" s="167">
        <v>238</v>
      </c>
      <c r="B251" s="160" t="s">
        <v>226</v>
      </c>
      <c r="C251" s="166" t="s">
        <v>421</v>
      </c>
    </row>
    <row r="252" spans="1:3" x14ac:dyDescent="0.2">
      <c r="A252" s="167">
        <v>241</v>
      </c>
      <c r="B252" s="160" t="s">
        <v>237</v>
      </c>
      <c r="C252" s="166" t="s">
        <v>421</v>
      </c>
    </row>
    <row r="253" spans="1:3" x14ac:dyDescent="0.2">
      <c r="A253" s="167">
        <v>242</v>
      </c>
      <c r="B253" s="160" t="s">
        <v>238</v>
      </c>
      <c r="C253" s="166" t="s">
        <v>421</v>
      </c>
    </row>
    <row r="254" spans="1:3" x14ac:dyDescent="0.2">
      <c r="A254" s="167">
        <v>243</v>
      </c>
      <c r="B254" s="160" t="s">
        <v>202</v>
      </c>
      <c r="C254" s="166" t="s">
        <v>421</v>
      </c>
    </row>
    <row r="255" spans="1:3" x14ac:dyDescent="0.2">
      <c r="A255" s="167">
        <v>244</v>
      </c>
      <c r="B255" s="160" t="s">
        <v>226</v>
      </c>
      <c r="C255" s="166" t="s">
        <v>421</v>
      </c>
    </row>
    <row r="256" spans="1:3" x14ac:dyDescent="0.2">
      <c r="A256" s="167">
        <v>245</v>
      </c>
      <c r="B256" s="160" t="s">
        <v>238</v>
      </c>
      <c r="C256" s="166" t="s">
        <v>421</v>
      </c>
    </row>
    <row r="257" spans="1:3" x14ac:dyDescent="0.2">
      <c r="A257" s="167">
        <v>246</v>
      </c>
      <c r="B257" s="160" t="s">
        <v>239</v>
      </c>
      <c r="C257" s="166" t="s">
        <v>421</v>
      </c>
    </row>
    <row r="258" spans="1:3" x14ac:dyDescent="0.2">
      <c r="A258" s="167">
        <v>247</v>
      </c>
      <c r="B258" s="160" t="s">
        <v>238</v>
      </c>
      <c r="C258" s="166" t="s">
        <v>421</v>
      </c>
    </row>
    <row r="259" spans="1:3" x14ac:dyDescent="0.2">
      <c r="A259" s="167">
        <v>248</v>
      </c>
      <c r="B259" s="160" t="s">
        <v>226</v>
      </c>
      <c r="C259" s="166" t="s">
        <v>421</v>
      </c>
    </row>
    <row r="260" spans="1:3" x14ac:dyDescent="0.2">
      <c r="A260" s="167">
        <v>249</v>
      </c>
      <c r="B260" s="160" t="s">
        <v>238</v>
      </c>
      <c r="C260" s="166" t="s">
        <v>421</v>
      </c>
    </row>
    <row r="261" spans="1:3" x14ac:dyDescent="0.2">
      <c r="A261" s="167">
        <v>250</v>
      </c>
      <c r="B261" s="160" t="s">
        <v>240</v>
      </c>
      <c r="C261" s="166" t="s">
        <v>422</v>
      </c>
    </row>
    <row r="262" spans="1:3" x14ac:dyDescent="0.2">
      <c r="A262" s="167">
        <v>251</v>
      </c>
      <c r="B262" s="160" t="s">
        <v>240</v>
      </c>
      <c r="C262" s="166" t="s">
        <v>422</v>
      </c>
    </row>
    <row r="263" spans="1:3" x14ac:dyDescent="0.2">
      <c r="A263" s="167">
        <v>252</v>
      </c>
      <c r="B263" s="160" t="s">
        <v>240</v>
      </c>
      <c r="C263" s="166" t="s">
        <v>422</v>
      </c>
    </row>
    <row r="264" spans="1:3" x14ac:dyDescent="0.2">
      <c r="A264" s="167">
        <v>253</v>
      </c>
      <c r="B264" s="160" t="s">
        <v>240</v>
      </c>
      <c r="C264" s="166" t="s">
        <v>422</v>
      </c>
    </row>
    <row r="265" spans="1:3" x14ac:dyDescent="0.2">
      <c r="A265" s="167">
        <v>254</v>
      </c>
      <c r="B265" s="160" t="s">
        <v>241</v>
      </c>
      <c r="C265" s="166" t="s">
        <v>421</v>
      </c>
    </row>
    <row r="266" spans="1:3" x14ac:dyDescent="0.2">
      <c r="A266" s="167">
        <v>255</v>
      </c>
      <c r="B266" s="160" t="s">
        <v>242</v>
      </c>
      <c r="C266" s="166" t="s">
        <v>421</v>
      </c>
    </row>
    <row r="267" spans="1:3" x14ac:dyDescent="0.2">
      <c r="A267" s="167">
        <v>257</v>
      </c>
      <c r="B267" s="160" t="s">
        <v>243</v>
      </c>
      <c r="C267" s="166" t="s">
        <v>421</v>
      </c>
    </row>
    <row r="268" spans="1:3" x14ac:dyDescent="0.2">
      <c r="A268" s="167">
        <v>258</v>
      </c>
      <c r="B268" s="160" t="s">
        <v>244</v>
      </c>
      <c r="C268" s="166" t="s">
        <v>421</v>
      </c>
    </row>
    <row r="269" spans="1:3" x14ac:dyDescent="0.2">
      <c r="A269" s="167">
        <v>259</v>
      </c>
      <c r="B269" s="160" t="s">
        <v>245</v>
      </c>
      <c r="C269" s="166" t="s">
        <v>421</v>
      </c>
    </row>
    <row r="270" spans="1:3" x14ac:dyDescent="0.2">
      <c r="A270" s="167">
        <v>260</v>
      </c>
      <c r="B270" s="160" t="s">
        <v>244</v>
      </c>
      <c r="C270" s="166" t="s">
        <v>422</v>
      </c>
    </row>
    <row r="271" spans="1:3" x14ac:dyDescent="0.2">
      <c r="A271" s="167">
        <v>261</v>
      </c>
      <c r="B271" s="160" t="s">
        <v>244</v>
      </c>
      <c r="C271" s="166" t="s">
        <v>421</v>
      </c>
    </row>
    <row r="272" spans="1:3" x14ac:dyDescent="0.2">
      <c r="A272" s="167">
        <v>262</v>
      </c>
      <c r="B272" s="160" t="s">
        <v>244</v>
      </c>
      <c r="C272" s="166" t="s">
        <v>421</v>
      </c>
    </row>
    <row r="273" spans="1:3" x14ac:dyDescent="0.2">
      <c r="A273" s="167">
        <v>263</v>
      </c>
      <c r="B273" s="160" t="s">
        <v>244</v>
      </c>
      <c r="C273" s="166" t="s">
        <v>421</v>
      </c>
    </row>
    <row r="274" spans="1:3" x14ac:dyDescent="0.2">
      <c r="A274" s="167">
        <v>264</v>
      </c>
      <c r="B274" s="160" t="s">
        <v>244</v>
      </c>
      <c r="C274" s="166" t="s">
        <v>421</v>
      </c>
    </row>
    <row r="275" spans="1:3" x14ac:dyDescent="0.2">
      <c r="A275" s="167">
        <v>265</v>
      </c>
      <c r="B275" s="160" t="s">
        <v>246</v>
      </c>
      <c r="C275" s="166" t="s">
        <v>422</v>
      </c>
    </row>
    <row r="276" spans="1:3" x14ac:dyDescent="0.2">
      <c r="A276" s="167">
        <v>266</v>
      </c>
      <c r="B276" s="160" t="s">
        <v>246</v>
      </c>
      <c r="C276" s="166" t="s">
        <v>422</v>
      </c>
    </row>
    <row r="277" spans="1:3" x14ac:dyDescent="0.2">
      <c r="A277" s="167">
        <v>267</v>
      </c>
      <c r="B277" s="160" t="s">
        <v>246</v>
      </c>
      <c r="C277" s="166" t="s">
        <v>422</v>
      </c>
    </row>
    <row r="278" spans="1:3" x14ac:dyDescent="0.2">
      <c r="A278" s="167">
        <v>268</v>
      </c>
      <c r="B278" s="160" t="s">
        <v>246</v>
      </c>
      <c r="C278" s="166" t="s">
        <v>422</v>
      </c>
    </row>
    <row r="279" spans="1:3" x14ac:dyDescent="0.2">
      <c r="A279" s="167">
        <v>269</v>
      </c>
      <c r="B279" s="160" t="s">
        <v>246</v>
      </c>
      <c r="C279" s="166" t="s">
        <v>422</v>
      </c>
    </row>
    <row r="280" spans="1:3" x14ac:dyDescent="0.2">
      <c r="A280" s="167">
        <v>270</v>
      </c>
      <c r="B280" s="160" t="s">
        <v>246</v>
      </c>
      <c r="C280" s="166" t="s">
        <v>422</v>
      </c>
    </row>
    <row r="281" spans="1:3" x14ac:dyDescent="0.2">
      <c r="A281" s="167">
        <v>271</v>
      </c>
      <c r="B281" s="160" t="s">
        <v>246</v>
      </c>
      <c r="C281" s="166" t="s">
        <v>422</v>
      </c>
    </row>
    <row r="282" spans="1:3" x14ac:dyDescent="0.2">
      <c r="A282" s="167">
        <v>272</v>
      </c>
      <c r="B282" s="160" t="s">
        <v>246</v>
      </c>
      <c r="C282" s="166" t="s">
        <v>422</v>
      </c>
    </row>
    <row r="283" spans="1:3" x14ac:dyDescent="0.2">
      <c r="A283" s="167">
        <v>273</v>
      </c>
      <c r="B283" s="160" t="s">
        <v>246</v>
      </c>
      <c r="C283" s="166" t="s">
        <v>422</v>
      </c>
    </row>
    <row r="284" spans="1:3" x14ac:dyDescent="0.2">
      <c r="A284" s="167">
        <v>274</v>
      </c>
      <c r="B284" s="160" t="s">
        <v>246</v>
      </c>
      <c r="C284" s="166" t="s">
        <v>422</v>
      </c>
    </row>
    <row r="285" spans="1:3" x14ac:dyDescent="0.2">
      <c r="A285" s="167">
        <v>276</v>
      </c>
      <c r="B285" s="160" t="s">
        <v>246</v>
      </c>
      <c r="C285" s="166" t="s">
        <v>422</v>
      </c>
    </row>
    <row r="286" spans="1:3" x14ac:dyDescent="0.2">
      <c r="A286" s="167">
        <v>277</v>
      </c>
      <c r="B286" s="160" t="s">
        <v>247</v>
      </c>
      <c r="C286" s="166" t="s">
        <v>422</v>
      </c>
    </row>
    <row r="287" spans="1:3" x14ac:dyDescent="0.2">
      <c r="A287" s="167">
        <v>278</v>
      </c>
      <c r="B287" s="160" t="s">
        <v>248</v>
      </c>
      <c r="C287" s="166" t="s">
        <v>422</v>
      </c>
    </row>
    <row r="288" spans="1:3" x14ac:dyDescent="0.2">
      <c r="A288" s="167">
        <v>279</v>
      </c>
      <c r="B288" s="160" t="s">
        <v>249</v>
      </c>
      <c r="C288" s="166" t="s">
        <v>422</v>
      </c>
    </row>
    <row r="289" spans="1:3" x14ac:dyDescent="0.2">
      <c r="A289" s="167">
        <v>280</v>
      </c>
      <c r="B289" s="160" t="s">
        <v>250</v>
      </c>
      <c r="C289" s="166" t="s">
        <v>422</v>
      </c>
    </row>
    <row r="290" spans="1:3" x14ac:dyDescent="0.2">
      <c r="A290" s="167">
        <v>281</v>
      </c>
      <c r="B290" s="160" t="s">
        <v>251</v>
      </c>
      <c r="C290" s="166" t="s">
        <v>421</v>
      </c>
    </row>
    <row r="291" spans="1:3" x14ac:dyDescent="0.2">
      <c r="A291" s="167">
        <v>283</v>
      </c>
      <c r="B291" s="160" t="s">
        <v>252</v>
      </c>
      <c r="C291" s="166" t="s">
        <v>421</v>
      </c>
    </row>
    <row r="292" spans="1:3" x14ac:dyDescent="0.2">
      <c r="A292" s="167">
        <v>284</v>
      </c>
      <c r="B292" s="160" t="s">
        <v>194</v>
      </c>
      <c r="C292" s="166" t="s">
        <v>422</v>
      </c>
    </row>
    <row r="293" spans="1:3" x14ac:dyDescent="0.2">
      <c r="A293" s="167">
        <v>285</v>
      </c>
      <c r="B293" s="160" t="s">
        <v>194</v>
      </c>
      <c r="C293" s="166" t="s">
        <v>422</v>
      </c>
    </row>
    <row r="294" spans="1:3" x14ac:dyDescent="0.2">
      <c r="A294" s="167">
        <v>286</v>
      </c>
      <c r="B294" s="160" t="s">
        <v>253</v>
      </c>
      <c r="C294" s="166" t="s">
        <v>422</v>
      </c>
    </row>
    <row r="295" spans="1:3" x14ac:dyDescent="0.2">
      <c r="A295" s="167">
        <v>287</v>
      </c>
      <c r="B295" s="160" t="s">
        <v>254</v>
      </c>
      <c r="C295" s="166" t="s">
        <v>422</v>
      </c>
    </row>
    <row r="296" spans="1:3" x14ac:dyDescent="0.2">
      <c r="A296" s="167">
        <v>288</v>
      </c>
      <c r="B296" s="160" t="s">
        <v>255</v>
      </c>
      <c r="C296" s="166" t="s">
        <v>422</v>
      </c>
    </row>
    <row r="297" spans="1:3" x14ac:dyDescent="0.2">
      <c r="A297" s="167">
        <v>289</v>
      </c>
      <c r="B297" s="160" t="s">
        <v>255</v>
      </c>
      <c r="C297" s="166" t="s">
        <v>422</v>
      </c>
    </row>
    <row r="298" spans="1:3" x14ac:dyDescent="0.2">
      <c r="A298" s="167">
        <v>290</v>
      </c>
      <c r="B298" s="160" t="s">
        <v>255</v>
      </c>
      <c r="C298" s="166" t="s">
        <v>422</v>
      </c>
    </row>
    <row r="299" spans="1:3" x14ac:dyDescent="0.2">
      <c r="A299" s="167">
        <v>291</v>
      </c>
      <c r="B299" s="160" t="s">
        <v>255</v>
      </c>
      <c r="C299" s="166" t="s">
        <v>422</v>
      </c>
    </row>
    <row r="300" spans="1:3" x14ac:dyDescent="0.2">
      <c r="A300" s="167">
        <v>292</v>
      </c>
      <c r="B300" s="160" t="s">
        <v>255</v>
      </c>
      <c r="C300" s="166" t="s">
        <v>422</v>
      </c>
    </row>
    <row r="301" spans="1:3" x14ac:dyDescent="0.2">
      <c r="A301" s="167">
        <v>297</v>
      </c>
      <c r="B301" s="160" t="s">
        <v>255</v>
      </c>
      <c r="C301" s="166" t="s">
        <v>422</v>
      </c>
    </row>
    <row r="302" spans="1:3" x14ac:dyDescent="0.2">
      <c r="A302" s="167">
        <v>298</v>
      </c>
      <c r="B302" s="160" t="s">
        <v>255</v>
      </c>
      <c r="C302" s="166" t="s">
        <v>422</v>
      </c>
    </row>
    <row r="303" spans="1:3" x14ac:dyDescent="0.2">
      <c r="A303" s="167">
        <v>299</v>
      </c>
      <c r="B303" s="160" t="s">
        <v>255</v>
      </c>
      <c r="C303" s="166" t="s">
        <v>422</v>
      </c>
    </row>
    <row r="304" spans="1:3" x14ac:dyDescent="0.2">
      <c r="A304" s="167">
        <v>300</v>
      </c>
      <c r="B304" s="160" t="s">
        <v>256</v>
      </c>
      <c r="C304" s="166" t="s">
        <v>421</v>
      </c>
    </row>
    <row r="305" spans="1:3" x14ac:dyDescent="0.2">
      <c r="A305" s="167">
        <v>301</v>
      </c>
      <c r="B305" s="160" t="s">
        <v>257</v>
      </c>
      <c r="C305" s="166" t="s">
        <v>421</v>
      </c>
    </row>
    <row r="306" spans="1:3" x14ac:dyDescent="0.2">
      <c r="A306" s="167">
        <v>302</v>
      </c>
      <c r="B306" s="160" t="s">
        <v>258</v>
      </c>
      <c r="C306" s="166" t="s">
        <v>421</v>
      </c>
    </row>
    <row r="307" spans="1:3" x14ac:dyDescent="0.2">
      <c r="A307" s="167">
        <v>303</v>
      </c>
      <c r="B307" s="160" t="s">
        <v>255</v>
      </c>
      <c r="C307" s="166" t="s">
        <v>422</v>
      </c>
    </row>
    <row r="308" spans="1:3" x14ac:dyDescent="0.2">
      <c r="A308" s="167">
        <v>304</v>
      </c>
      <c r="B308" s="160" t="s">
        <v>255</v>
      </c>
      <c r="C308" s="166" t="s">
        <v>422</v>
      </c>
    </row>
    <row r="309" spans="1:3" x14ac:dyDescent="0.2">
      <c r="A309" s="167">
        <v>305</v>
      </c>
      <c r="B309" s="160" t="s">
        <v>259</v>
      </c>
      <c r="C309" s="166" t="s">
        <v>421</v>
      </c>
    </row>
    <row r="310" spans="1:3" x14ac:dyDescent="0.2">
      <c r="A310" s="167">
        <v>306</v>
      </c>
      <c r="B310" s="160" t="s">
        <v>259</v>
      </c>
      <c r="C310" s="166" t="s">
        <v>421</v>
      </c>
    </row>
    <row r="311" spans="1:3" x14ac:dyDescent="0.2">
      <c r="A311" s="167">
        <v>307</v>
      </c>
      <c r="B311" s="160" t="s">
        <v>259</v>
      </c>
      <c r="C311" s="166" t="s">
        <v>421</v>
      </c>
    </row>
    <row r="312" spans="1:3" x14ac:dyDescent="0.2">
      <c r="A312" s="167">
        <v>308</v>
      </c>
      <c r="B312" s="160" t="s">
        <v>259</v>
      </c>
      <c r="C312" s="166" t="s">
        <v>421</v>
      </c>
    </row>
    <row r="313" spans="1:3" x14ac:dyDescent="0.2">
      <c r="A313" s="167">
        <v>309</v>
      </c>
      <c r="B313" s="160" t="s">
        <v>260</v>
      </c>
      <c r="C313" s="166" t="s">
        <v>421</v>
      </c>
    </row>
    <row r="314" spans="1:3" x14ac:dyDescent="0.2">
      <c r="A314" s="167">
        <v>310</v>
      </c>
      <c r="B314" s="160" t="s">
        <v>261</v>
      </c>
      <c r="C314" s="166" t="s">
        <v>421</v>
      </c>
    </row>
    <row r="315" spans="1:3" x14ac:dyDescent="0.2">
      <c r="A315" s="167">
        <v>312</v>
      </c>
      <c r="B315" s="160" t="s">
        <v>262</v>
      </c>
      <c r="C315" s="166" t="s">
        <v>421</v>
      </c>
    </row>
    <row r="316" spans="1:3" x14ac:dyDescent="0.2">
      <c r="A316" s="167">
        <v>313</v>
      </c>
      <c r="B316" s="160" t="s">
        <v>263</v>
      </c>
      <c r="C316" s="166" t="s">
        <v>422</v>
      </c>
    </row>
    <row r="317" spans="1:3" x14ac:dyDescent="0.2">
      <c r="A317" s="167">
        <v>314</v>
      </c>
      <c r="B317" s="160" t="s">
        <v>264</v>
      </c>
      <c r="C317" s="166" t="s">
        <v>422</v>
      </c>
    </row>
    <row r="318" spans="1:3" x14ac:dyDescent="0.2">
      <c r="A318" s="167">
        <v>315</v>
      </c>
      <c r="B318" s="160" t="s">
        <v>265</v>
      </c>
      <c r="C318" s="166" t="s">
        <v>422</v>
      </c>
    </row>
    <row r="319" spans="1:3" x14ac:dyDescent="0.2">
      <c r="A319" s="167">
        <v>316</v>
      </c>
      <c r="B319" s="160" t="s">
        <v>266</v>
      </c>
      <c r="C319" s="166" t="s">
        <v>421</v>
      </c>
    </row>
    <row r="320" spans="1:3" x14ac:dyDescent="0.2">
      <c r="A320" s="167">
        <v>317</v>
      </c>
      <c r="B320" s="160" t="s">
        <v>266</v>
      </c>
      <c r="C320" s="166" t="s">
        <v>421</v>
      </c>
    </row>
    <row r="321" spans="1:3" x14ac:dyDescent="0.2">
      <c r="A321" s="167">
        <v>318</v>
      </c>
      <c r="B321" s="160" t="s">
        <v>266</v>
      </c>
      <c r="C321" s="166" t="s">
        <v>421</v>
      </c>
    </row>
    <row r="322" spans="1:3" x14ac:dyDescent="0.2">
      <c r="A322" s="167">
        <v>319</v>
      </c>
      <c r="B322" s="160" t="s">
        <v>267</v>
      </c>
      <c r="C322" s="166" t="s">
        <v>421</v>
      </c>
    </row>
    <row r="323" spans="1:3" x14ac:dyDescent="0.2">
      <c r="A323" s="167">
        <v>320</v>
      </c>
      <c r="B323" s="160" t="s">
        <v>266</v>
      </c>
      <c r="C323" s="166" t="s">
        <v>421</v>
      </c>
    </row>
    <row r="324" spans="1:3" x14ac:dyDescent="0.2">
      <c r="A324" s="167">
        <v>321</v>
      </c>
      <c r="B324" s="160" t="s">
        <v>266</v>
      </c>
      <c r="C324" s="166" t="s">
        <v>421</v>
      </c>
    </row>
    <row r="325" spans="1:3" x14ac:dyDescent="0.2">
      <c r="A325" s="167">
        <v>322</v>
      </c>
      <c r="B325" s="160" t="s">
        <v>266</v>
      </c>
      <c r="C325" s="166" t="s">
        <v>421</v>
      </c>
    </row>
    <row r="326" spans="1:3" x14ac:dyDescent="0.2">
      <c r="A326" s="167">
        <v>323</v>
      </c>
      <c r="B326" s="160" t="s">
        <v>266</v>
      </c>
      <c r="C326" s="166" t="s">
        <v>421</v>
      </c>
    </row>
    <row r="327" spans="1:3" x14ac:dyDescent="0.2">
      <c r="A327" s="167">
        <v>324</v>
      </c>
      <c r="B327" s="160" t="s">
        <v>268</v>
      </c>
      <c r="C327" s="166" t="s">
        <v>421</v>
      </c>
    </row>
    <row r="328" spans="1:3" x14ac:dyDescent="0.2">
      <c r="A328" s="167">
        <v>325</v>
      </c>
      <c r="B328" s="160" t="s">
        <v>269</v>
      </c>
      <c r="C328" s="166" t="s">
        <v>421</v>
      </c>
    </row>
    <row r="329" spans="1:3" x14ac:dyDescent="0.2">
      <c r="A329" s="167">
        <v>326</v>
      </c>
      <c r="B329" s="160" t="s">
        <v>269</v>
      </c>
      <c r="C329" s="166" t="s">
        <v>421</v>
      </c>
    </row>
    <row r="330" spans="1:3" x14ac:dyDescent="0.2">
      <c r="A330" s="167">
        <v>327</v>
      </c>
      <c r="B330" s="160" t="s">
        <v>269</v>
      </c>
      <c r="C330" s="166" t="s">
        <v>421</v>
      </c>
    </row>
    <row r="331" spans="1:3" x14ac:dyDescent="0.2">
      <c r="A331" s="167">
        <v>328</v>
      </c>
      <c r="B331" s="160" t="s">
        <v>269</v>
      </c>
      <c r="C331" s="166" t="s">
        <v>421</v>
      </c>
    </row>
    <row r="332" spans="1:3" x14ac:dyDescent="0.2">
      <c r="A332" s="167">
        <v>329</v>
      </c>
      <c r="B332" s="160" t="s">
        <v>269</v>
      </c>
      <c r="C332" s="166" t="s">
        <v>421</v>
      </c>
    </row>
    <row r="333" spans="1:3" x14ac:dyDescent="0.2">
      <c r="A333" s="167">
        <v>330</v>
      </c>
      <c r="B333" s="160" t="s">
        <v>269</v>
      </c>
      <c r="C333" s="166" t="s">
        <v>421</v>
      </c>
    </row>
    <row r="334" spans="1:3" x14ac:dyDescent="0.2">
      <c r="A334" s="167">
        <v>331</v>
      </c>
      <c r="B334" s="160" t="s">
        <v>269</v>
      </c>
      <c r="C334" s="166" t="s">
        <v>421</v>
      </c>
    </row>
    <row r="335" spans="1:3" x14ac:dyDescent="0.2">
      <c r="A335" s="167">
        <v>332</v>
      </c>
      <c r="B335" s="160" t="s">
        <v>269</v>
      </c>
      <c r="C335" s="166" t="s">
        <v>422</v>
      </c>
    </row>
    <row r="336" spans="1:3" x14ac:dyDescent="0.2">
      <c r="A336" s="167">
        <v>334</v>
      </c>
      <c r="B336" s="160" t="s">
        <v>270</v>
      </c>
      <c r="C336" s="166" t="s">
        <v>421</v>
      </c>
    </row>
    <row r="337" spans="1:3" x14ac:dyDescent="0.2">
      <c r="A337" s="167">
        <v>335</v>
      </c>
      <c r="B337" s="160" t="s">
        <v>271</v>
      </c>
      <c r="C337" s="166" t="s">
        <v>421</v>
      </c>
    </row>
    <row r="338" spans="1:3" x14ac:dyDescent="0.2">
      <c r="A338" s="167">
        <v>336</v>
      </c>
      <c r="B338" s="160" t="s">
        <v>272</v>
      </c>
      <c r="C338" s="166" t="s">
        <v>422</v>
      </c>
    </row>
    <row r="339" spans="1:3" x14ac:dyDescent="0.2">
      <c r="A339" s="167">
        <v>337</v>
      </c>
      <c r="B339" s="160" t="s">
        <v>272</v>
      </c>
      <c r="C339" s="166" t="s">
        <v>422</v>
      </c>
    </row>
    <row r="340" spans="1:3" x14ac:dyDescent="0.2">
      <c r="A340" s="167">
        <v>338</v>
      </c>
      <c r="B340" s="160" t="s">
        <v>273</v>
      </c>
      <c r="C340" s="166" t="s">
        <v>421</v>
      </c>
    </row>
    <row r="341" spans="1:3" x14ac:dyDescent="0.2">
      <c r="A341" s="167">
        <v>339</v>
      </c>
      <c r="B341" s="160" t="s">
        <v>274</v>
      </c>
      <c r="C341" s="166" t="s">
        <v>422</v>
      </c>
    </row>
    <row r="342" spans="1:3" x14ac:dyDescent="0.2">
      <c r="A342" s="167">
        <v>340</v>
      </c>
      <c r="B342" s="160" t="s">
        <v>274</v>
      </c>
      <c r="C342" s="166" t="s">
        <v>422</v>
      </c>
    </row>
    <row r="343" spans="1:3" x14ac:dyDescent="0.2">
      <c r="A343" s="167">
        <v>341</v>
      </c>
      <c r="B343" s="160" t="s">
        <v>274</v>
      </c>
      <c r="C343" s="166" t="s">
        <v>422</v>
      </c>
    </row>
    <row r="344" spans="1:3" x14ac:dyDescent="0.2">
      <c r="A344" s="167">
        <v>342</v>
      </c>
      <c r="B344" s="160" t="s">
        <v>275</v>
      </c>
      <c r="C344" s="166" t="s">
        <v>421</v>
      </c>
    </row>
    <row r="345" spans="1:3" x14ac:dyDescent="0.2">
      <c r="A345" s="167">
        <v>343</v>
      </c>
      <c r="B345" s="160" t="s">
        <v>276</v>
      </c>
      <c r="C345" s="166" t="s">
        <v>421</v>
      </c>
    </row>
    <row r="346" spans="1:3" x14ac:dyDescent="0.2">
      <c r="A346" s="167">
        <v>344</v>
      </c>
      <c r="B346" s="160" t="s">
        <v>277</v>
      </c>
      <c r="C346" s="166" t="s">
        <v>421</v>
      </c>
    </row>
    <row r="347" spans="1:3" x14ac:dyDescent="0.2">
      <c r="A347" s="167">
        <v>344</v>
      </c>
      <c r="B347" s="160" t="s">
        <v>277</v>
      </c>
      <c r="C347" s="166" t="s">
        <v>422</v>
      </c>
    </row>
    <row r="348" spans="1:3" x14ac:dyDescent="0.2">
      <c r="A348" s="167">
        <v>345</v>
      </c>
      <c r="B348" s="160" t="s">
        <v>278</v>
      </c>
      <c r="C348" s="166" t="s">
        <v>421</v>
      </c>
    </row>
    <row r="349" spans="1:3" x14ac:dyDescent="0.2">
      <c r="A349" s="167">
        <v>346</v>
      </c>
      <c r="B349" s="160" t="s">
        <v>279</v>
      </c>
      <c r="C349" s="166" t="s">
        <v>422</v>
      </c>
    </row>
    <row r="350" spans="1:3" x14ac:dyDescent="0.2">
      <c r="A350" s="167">
        <v>347</v>
      </c>
      <c r="B350" s="160" t="s">
        <v>280</v>
      </c>
      <c r="C350" s="166" t="s">
        <v>422</v>
      </c>
    </row>
    <row r="351" spans="1:3" x14ac:dyDescent="0.2">
      <c r="A351" s="167">
        <v>348</v>
      </c>
      <c r="B351" s="160" t="s">
        <v>280</v>
      </c>
      <c r="C351" s="166" t="s">
        <v>422</v>
      </c>
    </row>
    <row r="352" spans="1:3" x14ac:dyDescent="0.2">
      <c r="A352" s="167">
        <v>349</v>
      </c>
      <c r="B352" s="160" t="s">
        <v>226</v>
      </c>
      <c r="C352" s="166" t="s">
        <v>421</v>
      </c>
    </row>
    <row r="353" spans="1:3" x14ac:dyDescent="0.2">
      <c r="A353" s="167">
        <v>350</v>
      </c>
      <c r="B353" s="160" t="s">
        <v>281</v>
      </c>
      <c r="C353" s="166" t="s">
        <v>422</v>
      </c>
    </row>
    <row r="354" spans="1:3" x14ac:dyDescent="0.2">
      <c r="A354" s="167">
        <v>351</v>
      </c>
      <c r="B354" s="160" t="s">
        <v>282</v>
      </c>
      <c r="C354" s="166" t="s">
        <v>421</v>
      </c>
    </row>
    <row r="355" spans="1:3" x14ac:dyDescent="0.2">
      <c r="A355" s="167">
        <v>352</v>
      </c>
      <c r="B355" s="160" t="s">
        <v>283</v>
      </c>
      <c r="C355" s="166" t="s">
        <v>421</v>
      </c>
    </row>
    <row r="356" spans="1:3" x14ac:dyDescent="0.2">
      <c r="A356" s="167">
        <v>353</v>
      </c>
      <c r="B356" s="160" t="s">
        <v>284</v>
      </c>
      <c r="C356" s="166" t="s">
        <v>421</v>
      </c>
    </row>
    <row r="357" spans="1:3" x14ac:dyDescent="0.2">
      <c r="A357" s="167">
        <v>354</v>
      </c>
      <c r="B357" s="160" t="s">
        <v>201</v>
      </c>
      <c r="C357" s="166" t="s">
        <v>422</v>
      </c>
    </row>
    <row r="358" spans="1:3" x14ac:dyDescent="0.2">
      <c r="A358" s="167">
        <v>355</v>
      </c>
      <c r="B358" s="160" t="s">
        <v>285</v>
      </c>
      <c r="C358" s="166" t="s">
        <v>421</v>
      </c>
    </row>
    <row r="359" spans="1:3" x14ac:dyDescent="0.2">
      <c r="A359" s="167">
        <v>357</v>
      </c>
      <c r="B359" s="160" t="s">
        <v>286</v>
      </c>
      <c r="C359" s="166" t="s">
        <v>422</v>
      </c>
    </row>
    <row r="360" spans="1:3" x14ac:dyDescent="0.2">
      <c r="A360" s="167">
        <v>358</v>
      </c>
      <c r="B360" s="160" t="s">
        <v>286</v>
      </c>
      <c r="C360" s="166" t="s">
        <v>422</v>
      </c>
    </row>
    <row r="361" spans="1:3" x14ac:dyDescent="0.2">
      <c r="A361" s="167">
        <v>359</v>
      </c>
      <c r="B361" s="160" t="s">
        <v>286</v>
      </c>
      <c r="C361" s="166" t="s">
        <v>422</v>
      </c>
    </row>
    <row r="362" spans="1:3" x14ac:dyDescent="0.2">
      <c r="A362" s="167">
        <v>360</v>
      </c>
      <c r="B362" s="160" t="s">
        <v>286</v>
      </c>
      <c r="C362" s="166" t="s">
        <v>422</v>
      </c>
    </row>
    <row r="363" spans="1:3" x14ac:dyDescent="0.2">
      <c r="A363" s="167">
        <v>361</v>
      </c>
      <c r="B363" s="160" t="s">
        <v>286</v>
      </c>
      <c r="C363" s="166" t="s">
        <v>422</v>
      </c>
    </row>
    <row r="364" spans="1:3" x14ac:dyDescent="0.2">
      <c r="A364" s="167">
        <v>362</v>
      </c>
      <c r="B364" s="160" t="s">
        <v>286</v>
      </c>
      <c r="C364" s="166" t="s">
        <v>422</v>
      </c>
    </row>
    <row r="365" spans="1:3" x14ac:dyDescent="0.2">
      <c r="A365" s="167">
        <v>363</v>
      </c>
      <c r="B365" s="160" t="s">
        <v>286</v>
      </c>
      <c r="C365" s="166" t="s">
        <v>422</v>
      </c>
    </row>
    <row r="366" spans="1:3" x14ac:dyDescent="0.2">
      <c r="A366" s="167">
        <v>364</v>
      </c>
      <c r="B366" s="160" t="s">
        <v>286</v>
      </c>
      <c r="C366" s="166" t="s">
        <v>422</v>
      </c>
    </row>
    <row r="367" spans="1:3" x14ac:dyDescent="0.2">
      <c r="A367" s="167">
        <v>365</v>
      </c>
      <c r="B367" s="160" t="s">
        <v>286</v>
      </c>
      <c r="C367" s="166" t="s">
        <v>422</v>
      </c>
    </row>
    <row r="368" spans="1:3" x14ac:dyDescent="0.2">
      <c r="A368" s="167">
        <v>366</v>
      </c>
      <c r="B368" s="160" t="s">
        <v>286</v>
      </c>
      <c r="C368" s="166" t="s">
        <v>422</v>
      </c>
    </row>
    <row r="369" spans="1:3" x14ac:dyDescent="0.2">
      <c r="A369" s="167">
        <v>367</v>
      </c>
      <c r="B369" s="160" t="s">
        <v>286</v>
      </c>
      <c r="C369" s="166" t="s">
        <v>422</v>
      </c>
    </row>
    <row r="370" spans="1:3" x14ac:dyDescent="0.2">
      <c r="A370" s="167">
        <v>368</v>
      </c>
      <c r="B370" s="160" t="s">
        <v>286</v>
      </c>
      <c r="C370" s="166" t="s">
        <v>422</v>
      </c>
    </row>
    <row r="371" spans="1:3" x14ac:dyDescent="0.2">
      <c r="A371" s="167">
        <v>369</v>
      </c>
      <c r="B371" s="160" t="s">
        <v>286</v>
      </c>
      <c r="C371" s="166" t="s">
        <v>422</v>
      </c>
    </row>
    <row r="372" spans="1:3" x14ac:dyDescent="0.2">
      <c r="A372" s="167">
        <v>370</v>
      </c>
      <c r="B372" s="160" t="s">
        <v>286</v>
      </c>
      <c r="C372" s="166" t="s">
        <v>422</v>
      </c>
    </row>
    <row r="373" spans="1:3" x14ac:dyDescent="0.2">
      <c r="A373" s="167">
        <v>371</v>
      </c>
      <c r="B373" s="160" t="s">
        <v>286</v>
      </c>
      <c r="C373" s="166" t="s">
        <v>422</v>
      </c>
    </row>
    <row r="374" spans="1:3" x14ac:dyDescent="0.2">
      <c r="A374" s="167">
        <v>372</v>
      </c>
      <c r="B374" s="160" t="s">
        <v>266</v>
      </c>
      <c r="C374" s="166" t="s">
        <v>421</v>
      </c>
    </row>
    <row r="375" spans="1:3" x14ac:dyDescent="0.2">
      <c r="A375" s="167">
        <v>373</v>
      </c>
      <c r="B375" s="160" t="s">
        <v>214</v>
      </c>
      <c r="C375" s="166" t="s">
        <v>421</v>
      </c>
    </row>
    <row r="376" spans="1:3" x14ac:dyDescent="0.2">
      <c r="A376" s="167">
        <v>374</v>
      </c>
      <c r="B376" s="160" t="s">
        <v>214</v>
      </c>
      <c r="C376" s="166" t="s">
        <v>421</v>
      </c>
    </row>
    <row r="377" spans="1:3" x14ac:dyDescent="0.2">
      <c r="A377" s="167">
        <v>375</v>
      </c>
      <c r="B377" s="160" t="s">
        <v>214</v>
      </c>
      <c r="C377" s="166" t="s">
        <v>421</v>
      </c>
    </row>
    <row r="378" spans="1:3" x14ac:dyDescent="0.2">
      <c r="A378" s="167">
        <v>376</v>
      </c>
      <c r="B378" s="160" t="s">
        <v>214</v>
      </c>
      <c r="C378" s="166" t="s">
        <v>421</v>
      </c>
    </row>
    <row r="379" spans="1:3" x14ac:dyDescent="0.2">
      <c r="A379" s="167">
        <v>377</v>
      </c>
      <c r="B379" s="160" t="s">
        <v>214</v>
      </c>
      <c r="C379" s="166" t="s">
        <v>421</v>
      </c>
    </row>
    <row r="380" spans="1:3" x14ac:dyDescent="0.2">
      <c r="A380" s="167">
        <v>378</v>
      </c>
      <c r="B380" s="160" t="s">
        <v>214</v>
      </c>
      <c r="C380" s="166" t="s">
        <v>421</v>
      </c>
    </row>
    <row r="381" spans="1:3" x14ac:dyDescent="0.2">
      <c r="A381" s="167">
        <v>380</v>
      </c>
      <c r="B381" s="160" t="s">
        <v>214</v>
      </c>
      <c r="C381" s="166" t="s">
        <v>421</v>
      </c>
    </row>
    <row r="382" spans="1:3" x14ac:dyDescent="0.2">
      <c r="A382" s="167">
        <v>381</v>
      </c>
      <c r="B382" s="160" t="s">
        <v>214</v>
      </c>
      <c r="C382" s="166" t="s">
        <v>421</v>
      </c>
    </row>
    <row r="383" spans="1:3" x14ac:dyDescent="0.2">
      <c r="A383" s="167">
        <v>382</v>
      </c>
      <c r="B383" s="160" t="s">
        <v>214</v>
      </c>
      <c r="C383" s="166" t="s">
        <v>421</v>
      </c>
    </row>
    <row r="384" spans="1:3" x14ac:dyDescent="0.2">
      <c r="A384" s="167">
        <v>384</v>
      </c>
      <c r="B384" s="160" t="s">
        <v>226</v>
      </c>
      <c r="C384" s="166" t="s">
        <v>421</v>
      </c>
    </row>
    <row r="385" spans="1:3" x14ac:dyDescent="0.2">
      <c r="A385" s="167">
        <v>385</v>
      </c>
      <c r="B385" s="160" t="s">
        <v>214</v>
      </c>
      <c r="C385" s="166" t="s">
        <v>422</v>
      </c>
    </row>
    <row r="386" spans="1:3" x14ac:dyDescent="0.2">
      <c r="A386" s="167">
        <v>386</v>
      </c>
      <c r="B386" s="160" t="s">
        <v>194</v>
      </c>
      <c r="C386" s="166" t="s">
        <v>422</v>
      </c>
    </row>
    <row r="387" spans="1:3" x14ac:dyDescent="0.2">
      <c r="A387" s="167">
        <v>387</v>
      </c>
      <c r="B387" s="160" t="s">
        <v>219</v>
      </c>
      <c r="C387" s="166" t="s">
        <v>422</v>
      </c>
    </row>
    <row r="388" spans="1:3" x14ac:dyDescent="0.2">
      <c r="A388" s="167">
        <v>388</v>
      </c>
      <c r="B388" s="160" t="s">
        <v>214</v>
      </c>
      <c r="C388" s="166" t="s">
        <v>422</v>
      </c>
    </row>
    <row r="389" spans="1:3" x14ac:dyDescent="0.2">
      <c r="A389" s="167">
        <v>389</v>
      </c>
      <c r="B389" s="160" t="s">
        <v>205</v>
      </c>
      <c r="C389" s="166" t="s">
        <v>422</v>
      </c>
    </row>
    <row r="390" spans="1:3" x14ac:dyDescent="0.2">
      <c r="A390" s="167">
        <v>390</v>
      </c>
      <c r="B390" s="160" t="s">
        <v>214</v>
      </c>
      <c r="C390" s="166" t="s">
        <v>421</v>
      </c>
    </row>
    <row r="391" spans="1:3" x14ac:dyDescent="0.2">
      <c r="A391" s="167">
        <v>391</v>
      </c>
      <c r="B391" s="160" t="s">
        <v>287</v>
      </c>
      <c r="C391" s="166" t="s">
        <v>422</v>
      </c>
    </row>
    <row r="392" spans="1:3" x14ac:dyDescent="0.2">
      <c r="A392" s="167">
        <v>392</v>
      </c>
      <c r="B392" s="160" t="s">
        <v>288</v>
      </c>
      <c r="C392" s="166" t="s">
        <v>421</v>
      </c>
    </row>
    <row r="393" spans="1:3" x14ac:dyDescent="0.2">
      <c r="A393" s="167">
        <v>393</v>
      </c>
      <c r="B393" s="160" t="s">
        <v>289</v>
      </c>
      <c r="C393" s="166" t="s">
        <v>421</v>
      </c>
    </row>
    <row r="394" spans="1:3" x14ac:dyDescent="0.2">
      <c r="A394" s="167">
        <v>394</v>
      </c>
      <c r="B394" s="160" t="s">
        <v>245</v>
      </c>
      <c r="C394" s="166" t="s">
        <v>421</v>
      </c>
    </row>
    <row r="395" spans="1:3" x14ac:dyDescent="0.2">
      <c r="A395" s="167">
        <v>395</v>
      </c>
      <c r="B395" s="160" t="s">
        <v>290</v>
      </c>
      <c r="C395" s="166" t="s">
        <v>421</v>
      </c>
    </row>
    <row r="396" spans="1:3" x14ac:dyDescent="0.2">
      <c r="A396" s="167">
        <v>396</v>
      </c>
      <c r="B396" s="160" t="s">
        <v>224</v>
      </c>
      <c r="C396" s="166" t="s">
        <v>421</v>
      </c>
    </row>
    <row r="397" spans="1:3" x14ac:dyDescent="0.2">
      <c r="A397" s="167">
        <v>397</v>
      </c>
      <c r="B397" s="160" t="s">
        <v>291</v>
      </c>
      <c r="C397" s="166" t="s">
        <v>421</v>
      </c>
    </row>
    <row r="398" spans="1:3" x14ac:dyDescent="0.2">
      <c r="A398" s="167">
        <v>398</v>
      </c>
      <c r="B398" s="160" t="s">
        <v>292</v>
      </c>
      <c r="C398" s="166" t="s">
        <v>421</v>
      </c>
    </row>
    <row r="399" spans="1:3" x14ac:dyDescent="0.2">
      <c r="A399" s="167">
        <v>399</v>
      </c>
      <c r="B399" s="160" t="s">
        <v>293</v>
      </c>
      <c r="C399" s="166" t="s">
        <v>422</v>
      </c>
    </row>
    <row r="400" spans="1:3" x14ac:dyDescent="0.2">
      <c r="A400" s="167">
        <v>400</v>
      </c>
      <c r="B400" s="160" t="s">
        <v>244</v>
      </c>
      <c r="C400" s="166" t="s">
        <v>421</v>
      </c>
    </row>
    <row r="401" spans="1:3" x14ac:dyDescent="0.2">
      <c r="A401" s="167">
        <v>401</v>
      </c>
      <c r="B401" s="160" t="s">
        <v>294</v>
      </c>
      <c r="C401" s="166" t="s">
        <v>422</v>
      </c>
    </row>
    <row r="402" spans="1:3" x14ac:dyDescent="0.2">
      <c r="A402" s="167">
        <v>403</v>
      </c>
      <c r="B402" s="160" t="s">
        <v>200</v>
      </c>
      <c r="C402" s="166" t="s">
        <v>421</v>
      </c>
    </row>
    <row r="403" spans="1:3" x14ac:dyDescent="0.2">
      <c r="A403" s="167">
        <v>404</v>
      </c>
      <c r="B403" s="160" t="s">
        <v>295</v>
      </c>
      <c r="C403" s="166" t="s">
        <v>421</v>
      </c>
    </row>
    <row r="404" spans="1:3" x14ac:dyDescent="0.2">
      <c r="A404" s="167">
        <v>405</v>
      </c>
      <c r="B404" s="160" t="s">
        <v>296</v>
      </c>
      <c r="C404" s="166" t="s">
        <v>422</v>
      </c>
    </row>
    <row r="405" spans="1:3" x14ac:dyDescent="0.2">
      <c r="A405" s="167">
        <v>406</v>
      </c>
      <c r="B405" s="160" t="s">
        <v>297</v>
      </c>
      <c r="C405" s="166" t="s">
        <v>422</v>
      </c>
    </row>
    <row r="406" spans="1:3" x14ac:dyDescent="0.2">
      <c r="A406" s="167">
        <v>407</v>
      </c>
      <c r="B406" s="160" t="s">
        <v>298</v>
      </c>
      <c r="C406" s="166" t="s">
        <v>422</v>
      </c>
    </row>
    <row r="407" spans="1:3" x14ac:dyDescent="0.2">
      <c r="A407" s="167">
        <v>408</v>
      </c>
      <c r="B407" s="160" t="s">
        <v>299</v>
      </c>
      <c r="C407" s="166" t="s">
        <v>422</v>
      </c>
    </row>
    <row r="408" spans="1:3" x14ac:dyDescent="0.2">
      <c r="A408" s="167">
        <v>409</v>
      </c>
      <c r="B408" s="160" t="s">
        <v>300</v>
      </c>
      <c r="C408" s="166" t="s">
        <v>422</v>
      </c>
    </row>
    <row r="409" spans="1:3" x14ac:dyDescent="0.2">
      <c r="A409" s="167">
        <v>410</v>
      </c>
      <c r="B409" s="160" t="s">
        <v>301</v>
      </c>
      <c r="C409" s="166" t="s">
        <v>422</v>
      </c>
    </row>
    <row r="410" spans="1:3" x14ac:dyDescent="0.2">
      <c r="A410" s="167">
        <v>411</v>
      </c>
      <c r="B410" s="160" t="s">
        <v>302</v>
      </c>
      <c r="C410" s="166" t="s">
        <v>422</v>
      </c>
    </row>
    <row r="411" spans="1:3" x14ac:dyDescent="0.2">
      <c r="A411" s="167">
        <v>412</v>
      </c>
      <c r="B411" s="160" t="s">
        <v>303</v>
      </c>
      <c r="C411" s="166" t="s">
        <v>422</v>
      </c>
    </row>
    <row r="412" spans="1:3" x14ac:dyDescent="0.2">
      <c r="A412" s="167">
        <v>413</v>
      </c>
      <c r="B412" s="160" t="s">
        <v>304</v>
      </c>
      <c r="C412" s="166" t="s">
        <v>422</v>
      </c>
    </row>
    <row r="413" spans="1:3" x14ac:dyDescent="0.2">
      <c r="A413" s="167">
        <v>414</v>
      </c>
      <c r="B413" s="160" t="s">
        <v>305</v>
      </c>
      <c r="C413" s="166" t="s">
        <v>422</v>
      </c>
    </row>
    <row r="414" spans="1:3" x14ac:dyDescent="0.2">
      <c r="A414" s="167">
        <v>415</v>
      </c>
      <c r="B414" s="160" t="s">
        <v>306</v>
      </c>
      <c r="C414" s="166" t="s">
        <v>422</v>
      </c>
    </row>
    <row r="415" spans="1:3" x14ac:dyDescent="0.2">
      <c r="A415" s="167">
        <v>416</v>
      </c>
      <c r="B415" s="160" t="s">
        <v>307</v>
      </c>
      <c r="C415" s="166" t="s">
        <v>422</v>
      </c>
    </row>
    <row r="416" spans="1:3" x14ac:dyDescent="0.2">
      <c r="A416" s="167">
        <v>417</v>
      </c>
      <c r="B416" s="160" t="s">
        <v>308</v>
      </c>
      <c r="C416" s="166" t="s">
        <v>422</v>
      </c>
    </row>
    <row r="417" spans="1:3" x14ac:dyDescent="0.2">
      <c r="A417" s="167">
        <v>418</v>
      </c>
      <c r="B417" s="160" t="s">
        <v>309</v>
      </c>
      <c r="C417" s="166" t="s">
        <v>422</v>
      </c>
    </row>
    <row r="418" spans="1:3" x14ac:dyDescent="0.2">
      <c r="A418" s="167">
        <v>419</v>
      </c>
      <c r="B418" s="160" t="s">
        <v>310</v>
      </c>
      <c r="C418" s="166" t="s">
        <v>422</v>
      </c>
    </row>
    <row r="419" spans="1:3" x14ac:dyDescent="0.2">
      <c r="A419" s="167">
        <v>420</v>
      </c>
      <c r="B419" s="160" t="s">
        <v>311</v>
      </c>
      <c r="C419" s="166" t="s">
        <v>422</v>
      </c>
    </row>
    <row r="420" spans="1:3" x14ac:dyDescent="0.2">
      <c r="A420" s="167">
        <v>421</v>
      </c>
      <c r="B420" s="160" t="s">
        <v>312</v>
      </c>
      <c r="C420" s="166" t="s">
        <v>422</v>
      </c>
    </row>
    <row r="421" spans="1:3" x14ac:dyDescent="0.2">
      <c r="A421" s="167">
        <v>422</v>
      </c>
      <c r="B421" s="160" t="s">
        <v>313</v>
      </c>
      <c r="C421" s="166" t="s">
        <v>422</v>
      </c>
    </row>
    <row r="422" spans="1:3" x14ac:dyDescent="0.2">
      <c r="A422" s="167">
        <v>423</v>
      </c>
      <c r="B422" s="160" t="s">
        <v>314</v>
      </c>
      <c r="C422" s="166" t="s">
        <v>422</v>
      </c>
    </row>
    <row r="423" spans="1:3" x14ac:dyDescent="0.2">
      <c r="A423" s="167">
        <v>424</v>
      </c>
      <c r="B423" s="160" t="s">
        <v>315</v>
      </c>
      <c r="C423" s="166" t="s">
        <v>422</v>
      </c>
    </row>
    <row r="424" spans="1:3" x14ac:dyDescent="0.2">
      <c r="A424" s="167">
        <v>425</v>
      </c>
      <c r="B424" s="160" t="s">
        <v>316</v>
      </c>
      <c r="C424" s="166" t="s">
        <v>421</v>
      </c>
    </row>
    <row r="425" spans="1:3" x14ac:dyDescent="0.2">
      <c r="A425" s="167">
        <v>426</v>
      </c>
      <c r="B425" s="160" t="s">
        <v>226</v>
      </c>
      <c r="C425" s="166" t="s">
        <v>421</v>
      </c>
    </row>
    <row r="426" spans="1:3" x14ac:dyDescent="0.2">
      <c r="A426" s="167">
        <v>427</v>
      </c>
      <c r="B426" s="160" t="s">
        <v>317</v>
      </c>
      <c r="C426" s="166" t="s">
        <v>421</v>
      </c>
    </row>
    <row r="427" spans="1:3" x14ac:dyDescent="0.2">
      <c r="A427" s="167">
        <v>428</v>
      </c>
      <c r="B427" s="160" t="s">
        <v>318</v>
      </c>
      <c r="C427" s="166" t="s">
        <v>417</v>
      </c>
    </row>
    <row r="428" spans="1:3" x14ac:dyDescent="0.2">
      <c r="A428" s="167">
        <v>429</v>
      </c>
      <c r="B428" s="160" t="s">
        <v>319</v>
      </c>
      <c r="C428" s="166" t="s">
        <v>417</v>
      </c>
    </row>
    <row r="429" spans="1:3" x14ac:dyDescent="0.2">
      <c r="A429" s="167">
        <v>430</v>
      </c>
      <c r="B429" s="160" t="s">
        <v>320</v>
      </c>
      <c r="C429" s="166" t="s">
        <v>417</v>
      </c>
    </row>
    <row r="430" spans="1:3" x14ac:dyDescent="0.2">
      <c r="A430" s="167">
        <v>431</v>
      </c>
      <c r="B430" s="160" t="s">
        <v>321</v>
      </c>
      <c r="C430" s="166" t="s">
        <v>417</v>
      </c>
    </row>
    <row r="431" spans="1:3" x14ac:dyDescent="0.2">
      <c r="A431" s="167">
        <v>432</v>
      </c>
      <c r="B431" s="160" t="s">
        <v>226</v>
      </c>
      <c r="C431" s="166" t="s">
        <v>421</v>
      </c>
    </row>
    <row r="432" spans="1:3" x14ac:dyDescent="0.2">
      <c r="A432" s="167">
        <v>434</v>
      </c>
      <c r="B432" s="160" t="s">
        <v>322</v>
      </c>
      <c r="C432" s="166" t="s">
        <v>422</v>
      </c>
    </row>
    <row r="433" spans="1:3" x14ac:dyDescent="0.2">
      <c r="A433" s="167">
        <v>435</v>
      </c>
      <c r="B433" s="160" t="s">
        <v>323</v>
      </c>
      <c r="C433" s="166" t="s">
        <v>421</v>
      </c>
    </row>
    <row r="434" spans="1:3" x14ac:dyDescent="0.2">
      <c r="A434" s="167">
        <v>436</v>
      </c>
      <c r="B434" s="160" t="s">
        <v>324</v>
      </c>
      <c r="C434" s="166" t="s">
        <v>421</v>
      </c>
    </row>
    <row r="435" spans="1:3" x14ac:dyDescent="0.2">
      <c r="A435" s="167">
        <v>437</v>
      </c>
      <c r="B435" s="160" t="s">
        <v>325</v>
      </c>
      <c r="C435" s="166" t="s">
        <v>421</v>
      </c>
    </row>
    <row r="436" spans="1:3" x14ac:dyDescent="0.2">
      <c r="A436" s="167">
        <v>439</v>
      </c>
      <c r="B436" s="160" t="s">
        <v>326</v>
      </c>
      <c r="C436" s="166" t="s">
        <v>421</v>
      </c>
    </row>
    <row r="437" spans="1:3" x14ac:dyDescent="0.2">
      <c r="A437" s="167">
        <v>440</v>
      </c>
      <c r="B437" s="160" t="s">
        <v>327</v>
      </c>
      <c r="C437" s="166" t="s">
        <v>421</v>
      </c>
    </row>
    <row r="438" spans="1:3" x14ac:dyDescent="0.2">
      <c r="A438" s="167">
        <v>441</v>
      </c>
      <c r="B438" s="160" t="s">
        <v>230</v>
      </c>
      <c r="C438" s="166" t="s">
        <v>421</v>
      </c>
    </row>
    <row r="439" spans="1:3" x14ac:dyDescent="0.2">
      <c r="A439" s="167">
        <v>442</v>
      </c>
      <c r="B439" s="160" t="s">
        <v>226</v>
      </c>
      <c r="C439" s="166" t="s">
        <v>422</v>
      </c>
    </row>
    <row r="440" spans="1:3" x14ac:dyDescent="0.2">
      <c r="A440" s="167">
        <v>443</v>
      </c>
      <c r="B440" s="160" t="s">
        <v>266</v>
      </c>
      <c r="C440" s="166" t="s">
        <v>421</v>
      </c>
    </row>
    <row r="441" spans="1:3" x14ac:dyDescent="0.2">
      <c r="A441" s="167">
        <v>444</v>
      </c>
      <c r="B441" s="160" t="s">
        <v>269</v>
      </c>
      <c r="C441" s="166" t="s">
        <v>421</v>
      </c>
    </row>
    <row r="442" spans="1:3" x14ac:dyDescent="0.2">
      <c r="A442" s="167">
        <v>444</v>
      </c>
      <c r="B442" s="160" t="s">
        <v>269</v>
      </c>
      <c r="C442" s="166" t="s">
        <v>422</v>
      </c>
    </row>
    <row r="443" spans="1:3" x14ac:dyDescent="0.2">
      <c r="A443" s="167">
        <v>445</v>
      </c>
      <c r="B443" s="160" t="s">
        <v>328</v>
      </c>
      <c r="C443" s="166" t="s">
        <v>421</v>
      </c>
    </row>
    <row r="444" spans="1:3" x14ac:dyDescent="0.2">
      <c r="A444" s="167">
        <v>446</v>
      </c>
      <c r="B444" s="160" t="s">
        <v>328</v>
      </c>
      <c r="C444" s="166" t="s">
        <v>421</v>
      </c>
    </row>
    <row r="445" spans="1:3" x14ac:dyDescent="0.2">
      <c r="A445" s="167">
        <v>447</v>
      </c>
      <c r="B445" s="160" t="s">
        <v>240</v>
      </c>
      <c r="C445" s="166" t="s">
        <v>421</v>
      </c>
    </row>
    <row r="446" spans="1:3" x14ac:dyDescent="0.2">
      <c r="A446" s="167">
        <v>448</v>
      </c>
      <c r="B446" s="160" t="s">
        <v>240</v>
      </c>
      <c r="C446" s="166" t="s">
        <v>421</v>
      </c>
    </row>
    <row r="447" spans="1:3" x14ac:dyDescent="0.2">
      <c r="A447" s="167">
        <v>449</v>
      </c>
      <c r="B447" s="160" t="s">
        <v>240</v>
      </c>
      <c r="C447" s="166" t="s">
        <v>421</v>
      </c>
    </row>
    <row r="448" spans="1:3" x14ac:dyDescent="0.2">
      <c r="A448" s="167">
        <v>450</v>
      </c>
      <c r="B448" s="160" t="s">
        <v>240</v>
      </c>
      <c r="C448" s="166" t="s">
        <v>421</v>
      </c>
    </row>
    <row r="449" spans="1:3" x14ac:dyDescent="0.2">
      <c r="A449" s="167">
        <v>451</v>
      </c>
      <c r="B449" s="160" t="s">
        <v>240</v>
      </c>
      <c r="C449" s="166" t="s">
        <v>421</v>
      </c>
    </row>
    <row r="450" spans="1:3" x14ac:dyDescent="0.2">
      <c r="A450" s="167">
        <v>452</v>
      </c>
      <c r="B450" s="160" t="s">
        <v>240</v>
      </c>
      <c r="C450" s="166" t="s">
        <v>421</v>
      </c>
    </row>
    <row r="451" spans="1:3" x14ac:dyDescent="0.2">
      <c r="A451" s="167">
        <v>453</v>
      </c>
      <c r="B451" s="160" t="s">
        <v>240</v>
      </c>
      <c r="C451" s="166" t="s">
        <v>421</v>
      </c>
    </row>
    <row r="452" spans="1:3" x14ac:dyDescent="0.2">
      <c r="A452" s="167">
        <v>454</v>
      </c>
      <c r="B452" s="160" t="s">
        <v>240</v>
      </c>
      <c r="C452" s="166" t="s">
        <v>421</v>
      </c>
    </row>
    <row r="453" spans="1:3" x14ac:dyDescent="0.2">
      <c r="A453" s="167">
        <v>455</v>
      </c>
      <c r="B453" s="160" t="s">
        <v>240</v>
      </c>
      <c r="C453" s="166" t="s">
        <v>421</v>
      </c>
    </row>
    <row r="454" spans="1:3" x14ac:dyDescent="0.2">
      <c r="A454" s="167">
        <v>456</v>
      </c>
      <c r="B454" s="160" t="s">
        <v>240</v>
      </c>
      <c r="C454" s="166" t="s">
        <v>421</v>
      </c>
    </row>
    <row r="455" spans="1:3" x14ac:dyDescent="0.2">
      <c r="A455" s="167">
        <v>459</v>
      </c>
      <c r="B455" s="160" t="s">
        <v>240</v>
      </c>
      <c r="C455" s="166" t="s">
        <v>421</v>
      </c>
    </row>
    <row r="456" spans="1:3" x14ac:dyDescent="0.2">
      <c r="A456" s="167">
        <v>460</v>
      </c>
      <c r="B456" s="160" t="s">
        <v>329</v>
      </c>
      <c r="C456" s="166" t="s">
        <v>422</v>
      </c>
    </row>
    <row r="457" spans="1:3" x14ac:dyDescent="0.2">
      <c r="A457" s="167">
        <v>461</v>
      </c>
      <c r="B457" s="160" t="s">
        <v>329</v>
      </c>
      <c r="C457" s="166" t="s">
        <v>422</v>
      </c>
    </row>
    <row r="458" spans="1:3" x14ac:dyDescent="0.2">
      <c r="A458" s="167">
        <v>462</v>
      </c>
      <c r="B458" s="160" t="s">
        <v>330</v>
      </c>
      <c r="C458" s="166" t="s">
        <v>422</v>
      </c>
    </row>
    <row r="459" spans="1:3" x14ac:dyDescent="0.2">
      <c r="A459" s="167">
        <v>463</v>
      </c>
      <c r="B459" s="160" t="s">
        <v>331</v>
      </c>
      <c r="C459" s="166" t="s">
        <v>422</v>
      </c>
    </row>
    <row r="460" spans="1:3" x14ac:dyDescent="0.2">
      <c r="A460" s="167">
        <v>464</v>
      </c>
      <c r="B460" s="160" t="s">
        <v>332</v>
      </c>
      <c r="C460" s="166" t="s">
        <v>421</v>
      </c>
    </row>
    <row r="461" spans="1:3" x14ac:dyDescent="0.2">
      <c r="A461" s="167">
        <v>465</v>
      </c>
      <c r="B461" s="160" t="s">
        <v>333</v>
      </c>
      <c r="C461" s="166" t="s">
        <v>421</v>
      </c>
    </row>
    <row r="462" spans="1:3" x14ac:dyDescent="0.2">
      <c r="A462" s="167">
        <v>466</v>
      </c>
      <c r="B462" s="160" t="s">
        <v>334</v>
      </c>
      <c r="C462" s="166" t="s">
        <v>421</v>
      </c>
    </row>
    <row r="463" spans="1:3" x14ac:dyDescent="0.2">
      <c r="A463" s="167">
        <v>467</v>
      </c>
      <c r="B463" s="160" t="s">
        <v>334</v>
      </c>
      <c r="C463" s="166" t="s">
        <v>421</v>
      </c>
    </row>
    <row r="464" spans="1:3" x14ac:dyDescent="0.2">
      <c r="A464" s="167">
        <v>468</v>
      </c>
      <c r="B464" s="160" t="s">
        <v>334</v>
      </c>
      <c r="C464" s="166" t="s">
        <v>421</v>
      </c>
    </row>
    <row r="465" spans="1:3" x14ac:dyDescent="0.2">
      <c r="A465" s="167">
        <v>469</v>
      </c>
      <c r="B465" s="160" t="s">
        <v>334</v>
      </c>
      <c r="C465" s="166" t="s">
        <v>421</v>
      </c>
    </row>
    <row r="466" spans="1:3" x14ac:dyDescent="0.2">
      <c r="A466" s="167">
        <v>470</v>
      </c>
      <c r="B466" s="160" t="s">
        <v>334</v>
      </c>
      <c r="C466" s="166" t="s">
        <v>421</v>
      </c>
    </row>
    <row r="467" spans="1:3" x14ac:dyDescent="0.2">
      <c r="A467" s="167">
        <v>473</v>
      </c>
      <c r="B467" s="160" t="s">
        <v>335</v>
      </c>
      <c r="C467" s="166" t="s">
        <v>421</v>
      </c>
    </row>
    <row r="468" spans="1:3" x14ac:dyDescent="0.2">
      <c r="A468" s="167">
        <v>474</v>
      </c>
      <c r="B468" s="160" t="s">
        <v>336</v>
      </c>
      <c r="C468" s="166" t="s">
        <v>422</v>
      </c>
    </row>
    <row r="469" spans="1:3" x14ac:dyDescent="0.2">
      <c r="A469" s="167">
        <v>475</v>
      </c>
      <c r="B469" s="160" t="s">
        <v>337</v>
      </c>
      <c r="C469" s="166" t="s">
        <v>421</v>
      </c>
    </row>
    <row r="470" spans="1:3" x14ac:dyDescent="0.2">
      <c r="A470" s="167">
        <v>476</v>
      </c>
      <c r="B470" s="160" t="s">
        <v>338</v>
      </c>
      <c r="C470" s="166" t="s">
        <v>422</v>
      </c>
    </row>
    <row r="471" spans="1:3" x14ac:dyDescent="0.2">
      <c r="A471" s="167">
        <v>477</v>
      </c>
      <c r="B471" s="160" t="s">
        <v>338</v>
      </c>
      <c r="C471" s="166" t="s">
        <v>422</v>
      </c>
    </row>
    <row r="472" spans="1:3" x14ac:dyDescent="0.2">
      <c r="A472" s="167">
        <v>478</v>
      </c>
      <c r="B472" s="160" t="s">
        <v>269</v>
      </c>
      <c r="C472" s="166" t="s">
        <v>421</v>
      </c>
    </row>
    <row r="473" spans="1:3" x14ac:dyDescent="0.2">
      <c r="A473" s="167">
        <v>479</v>
      </c>
      <c r="B473" s="160" t="s">
        <v>326</v>
      </c>
      <c r="C473" s="166" t="s">
        <v>421</v>
      </c>
    </row>
    <row r="474" spans="1:3" x14ac:dyDescent="0.2">
      <c r="A474" s="167">
        <v>480</v>
      </c>
      <c r="B474" s="160" t="s">
        <v>326</v>
      </c>
      <c r="C474" s="166" t="s">
        <v>421</v>
      </c>
    </row>
    <row r="475" spans="1:3" x14ac:dyDescent="0.2">
      <c r="A475" s="167">
        <v>481</v>
      </c>
      <c r="B475" s="160" t="s">
        <v>326</v>
      </c>
      <c r="C475" s="166" t="s">
        <v>421</v>
      </c>
    </row>
    <row r="476" spans="1:3" x14ac:dyDescent="0.2">
      <c r="A476" s="167">
        <v>482</v>
      </c>
      <c r="B476" s="160" t="s">
        <v>339</v>
      </c>
      <c r="C476" s="166" t="s">
        <v>418</v>
      </c>
    </row>
    <row r="477" spans="1:3" x14ac:dyDescent="0.2">
      <c r="A477" s="167">
        <v>483</v>
      </c>
      <c r="B477" s="160" t="s">
        <v>340</v>
      </c>
      <c r="C477" s="166" t="s">
        <v>418</v>
      </c>
    </row>
    <row r="478" spans="1:3" x14ac:dyDescent="0.2">
      <c r="A478" s="167">
        <v>484</v>
      </c>
      <c r="B478" s="160" t="s">
        <v>341</v>
      </c>
      <c r="C478" s="166" t="s">
        <v>418</v>
      </c>
    </row>
    <row r="479" spans="1:3" x14ac:dyDescent="0.2">
      <c r="A479" s="167">
        <v>485</v>
      </c>
      <c r="B479" s="160" t="s">
        <v>342</v>
      </c>
      <c r="C479" s="166" t="s">
        <v>418</v>
      </c>
    </row>
    <row r="480" spans="1:3" x14ac:dyDescent="0.2">
      <c r="A480" s="167">
        <v>486</v>
      </c>
      <c r="B480" s="160" t="s">
        <v>343</v>
      </c>
      <c r="C480" s="166" t="s">
        <v>418</v>
      </c>
    </row>
    <row r="481" spans="1:3" x14ac:dyDescent="0.2">
      <c r="A481" s="167">
        <v>487</v>
      </c>
      <c r="B481" s="160" t="s">
        <v>344</v>
      </c>
      <c r="C481" s="166" t="s">
        <v>418</v>
      </c>
    </row>
    <row r="482" spans="1:3" x14ac:dyDescent="0.2">
      <c r="A482" s="167">
        <v>488</v>
      </c>
      <c r="B482" s="160" t="s">
        <v>345</v>
      </c>
      <c r="C482" s="166" t="s">
        <v>418</v>
      </c>
    </row>
    <row r="483" spans="1:3" x14ac:dyDescent="0.2">
      <c r="A483" s="167">
        <v>489</v>
      </c>
      <c r="B483" s="160" t="s">
        <v>346</v>
      </c>
      <c r="C483" s="166" t="s">
        <v>418</v>
      </c>
    </row>
    <row r="484" spans="1:3" x14ac:dyDescent="0.2">
      <c r="A484" s="167">
        <v>490</v>
      </c>
      <c r="B484" s="160" t="s">
        <v>347</v>
      </c>
      <c r="C484" s="166" t="s">
        <v>418</v>
      </c>
    </row>
    <row r="485" spans="1:3" x14ac:dyDescent="0.2">
      <c r="A485" s="167">
        <v>491</v>
      </c>
      <c r="B485" s="160" t="s">
        <v>348</v>
      </c>
      <c r="C485" s="166" t="s">
        <v>418</v>
      </c>
    </row>
    <row r="486" spans="1:3" x14ac:dyDescent="0.2">
      <c r="A486" s="167">
        <v>492</v>
      </c>
      <c r="B486" s="160" t="s">
        <v>349</v>
      </c>
      <c r="C486" s="166" t="s">
        <v>418</v>
      </c>
    </row>
    <row r="487" spans="1:3" x14ac:dyDescent="0.2">
      <c r="A487" s="167">
        <v>493</v>
      </c>
      <c r="B487" s="160" t="s">
        <v>350</v>
      </c>
      <c r="C487" s="166" t="s">
        <v>418</v>
      </c>
    </row>
    <row r="488" spans="1:3" x14ac:dyDescent="0.2">
      <c r="A488" s="167">
        <v>494</v>
      </c>
      <c r="B488" s="160" t="s">
        <v>351</v>
      </c>
      <c r="C488" s="166" t="s">
        <v>418</v>
      </c>
    </row>
    <row r="489" spans="1:3" x14ac:dyDescent="0.2">
      <c r="A489" s="167">
        <v>495</v>
      </c>
      <c r="B489" s="160" t="s">
        <v>352</v>
      </c>
      <c r="C489" s="166" t="s">
        <v>418</v>
      </c>
    </row>
    <row r="490" spans="1:3" x14ac:dyDescent="0.2">
      <c r="A490" s="167">
        <v>496</v>
      </c>
      <c r="B490" s="160" t="s">
        <v>353</v>
      </c>
      <c r="C490" s="166" t="s">
        <v>418</v>
      </c>
    </row>
    <row r="491" spans="1:3" x14ac:dyDescent="0.2">
      <c r="A491" s="167">
        <v>497</v>
      </c>
      <c r="B491" s="160" t="s">
        <v>354</v>
      </c>
      <c r="C491" s="166" t="s">
        <v>418</v>
      </c>
    </row>
    <row r="492" spans="1:3" x14ac:dyDescent="0.2">
      <c r="A492" s="167">
        <v>498</v>
      </c>
      <c r="B492" s="160" t="s">
        <v>355</v>
      </c>
      <c r="C492" s="166" t="s">
        <v>418</v>
      </c>
    </row>
    <row r="493" spans="1:3" x14ac:dyDescent="0.2">
      <c r="A493" s="167">
        <v>701</v>
      </c>
      <c r="B493" s="160" t="s">
        <v>356</v>
      </c>
      <c r="C493" s="166" t="s">
        <v>422</v>
      </c>
    </row>
    <row r="494" spans="1:3" x14ac:dyDescent="0.2">
      <c r="A494" s="167">
        <v>702</v>
      </c>
      <c r="B494" s="160" t="s">
        <v>356</v>
      </c>
      <c r="C494" s="166" t="s">
        <v>422</v>
      </c>
    </row>
    <row r="495" spans="1:3" x14ac:dyDescent="0.2">
      <c r="A495" s="167">
        <v>703</v>
      </c>
      <c r="B495" s="160" t="s">
        <v>292</v>
      </c>
      <c r="C495" s="166" t="s">
        <v>422</v>
      </c>
    </row>
    <row r="496" spans="1:3" x14ac:dyDescent="0.2">
      <c r="A496" s="167">
        <v>704</v>
      </c>
      <c r="B496" s="160" t="s">
        <v>292</v>
      </c>
      <c r="C496" s="166" t="s">
        <v>422</v>
      </c>
    </row>
    <row r="497" spans="1:3" x14ac:dyDescent="0.2">
      <c r="A497" s="167">
        <v>705</v>
      </c>
      <c r="B497" s="160" t="s">
        <v>292</v>
      </c>
      <c r="C497" s="166" t="s">
        <v>422</v>
      </c>
    </row>
    <row r="498" spans="1:3" x14ac:dyDescent="0.2">
      <c r="A498" s="167">
        <v>706</v>
      </c>
      <c r="B498" s="160" t="s">
        <v>292</v>
      </c>
      <c r="C498" s="166" t="s">
        <v>422</v>
      </c>
    </row>
    <row r="499" spans="1:3" x14ac:dyDescent="0.2">
      <c r="A499" s="167">
        <v>707</v>
      </c>
      <c r="B499" s="160" t="s">
        <v>292</v>
      </c>
      <c r="C499" s="166" t="s">
        <v>422</v>
      </c>
    </row>
    <row r="500" spans="1:3" x14ac:dyDescent="0.2">
      <c r="A500" s="167">
        <v>708</v>
      </c>
      <c r="B500" s="160" t="s">
        <v>292</v>
      </c>
      <c r="C500" s="166" t="s">
        <v>422</v>
      </c>
    </row>
    <row r="501" spans="1:3" x14ac:dyDescent="0.2">
      <c r="A501" s="167">
        <v>709</v>
      </c>
      <c r="B501" s="160" t="s">
        <v>292</v>
      </c>
      <c r="C501" s="166" t="s">
        <v>422</v>
      </c>
    </row>
    <row r="502" spans="1:3" x14ac:dyDescent="0.2">
      <c r="A502" s="167">
        <v>710</v>
      </c>
      <c r="B502" s="160" t="s">
        <v>292</v>
      </c>
      <c r="C502" s="166" t="s">
        <v>422</v>
      </c>
    </row>
    <row r="503" spans="1:3" x14ac:dyDescent="0.2">
      <c r="A503" s="167">
        <v>711</v>
      </c>
      <c r="B503" s="160" t="s">
        <v>292</v>
      </c>
      <c r="C503" s="166" t="s">
        <v>422</v>
      </c>
    </row>
    <row r="504" spans="1:3" x14ac:dyDescent="0.2">
      <c r="A504" s="167">
        <v>712</v>
      </c>
      <c r="B504" s="160" t="s">
        <v>357</v>
      </c>
      <c r="C504" s="166" t="s">
        <v>422</v>
      </c>
    </row>
    <row r="505" spans="1:3" x14ac:dyDescent="0.2">
      <c r="A505" s="167">
        <v>713</v>
      </c>
      <c r="B505" s="160" t="s">
        <v>357</v>
      </c>
      <c r="C505" s="166" t="s">
        <v>422</v>
      </c>
    </row>
    <row r="506" spans="1:3" x14ac:dyDescent="0.2">
      <c r="A506" s="167">
        <v>714</v>
      </c>
      <c r="B506" s="160" t="s">
        <v>357</v>
      </c>
      <c r="C506" s="166" t="s">
        <v>422</v>
      </c>
    </row>
    <row r="507" spans="1:3" x14ac:dyDescent="0.2">
      <c r="A507" s="167">
        <v>715</v>
      </c>
      <c r="B507" s="160" t="s">
        <v>357</v>
      </c>
      <c r="C507" s="166" t="s">
        <v>422</v>
      </c>
    </row>
    <row r="508" spans="1:3" x14ac:dyDescent="0.2">
      <c r="A508" s="167">
        <v>716</v>
      </c>
      <c r="B508" s="160" t="s">
        <v>358</v>
      </c>
      <c r="C508" s="166" t="s">
        <v>422</v>
      </c>
    </row>
    <row r="509" spans="1:3" x14ac:dyDescent="0.2">
      <c r="A509" s="167">
        <v>717</v>
      </c>
      <c r="B509" s="160" t="s">
        <v>358</v>
      </c>
      <c r="C509" s="166" t="s">
        <v>422</v>
      </c>
    </row>
    <row r="510" spans="1:3" x14ac:dyDescent="0.2">
      <c r="A510" s="167">
        <v>718</v>
      </c>
      <c r="B510" s="160" t="s">
        <v>359</v>
      </c>
      <c r="C510" s="166" t="s">
        <v>422</v>
      </c>
    </row>
    <row r="511" spans="1:3" x14ac:dyDescent="0.2">
      <c r="A511" s="167">
        <v>719</v>
      </c>
      <c r="B511" s="160" t="s">
        <v>359</v>
      </c>
      <c r="C511" s="166" t="s">
        <v>422</v>
      </c>
    </row>
    <row r="512" spans="1:3" x14ac:dyDescent="0.2">
      <c r="A512" s="167">
        <v>720</v>
      </c>
      <c r="B512" s="160" t="s">
        <v>227</v>
      </c>
      <c r="C512" s="166" t="s">
        <v>421</v>
      </c>
    </row>
    <row r="513" spans="1:3" x14ac:dyDescent="0.2">
      <c r="A513" s="167">
        <v>721</v>
      </c>
      <c r="B513" s="160" t="s">
        <v>360</v>
      </c>
      <c r="C513" s="166" t="s">
        <v>421</v>
      </c>
    </row>
    <row r="514" spans="1:3" x14ac:dyDescent="0.2">
      <c r="A514" s="167">
        <v>722</v>
      </c>
      <c r="B514" s="160" t="s">
        <v>360</v>
      </c>
      <c r="C514" s="166" t="s">
        <v>421</v>
      </c>
    </row>
    <row r="515" spans="1:3" x14ac:dyDescent="0.2">
      <c r="A515" s="167">
        <v>723</v>
      </c>
      <c r="B515" s="160" t="s">
        <v>360</v>
      </c>
      <c r="C515" s="166" t="s">
        <v>421</v>
      </c>
    </row>
    <row r="516" spans="1:3" x14ac:dyDescent="0.2">
      <c r="A516" s="167">
        <v>724</v>
      </c>
      <c r="B516" s="160" t="s">
        <v>360</v>
      </c>
      <c r="C516" s="166" t="s">
        <v>421</v>
      </c>
    </row>
    <row r="517" spans="1:3" x14ac:dyDescent="0.2">
      <c r="A517" s="167">
        <v>725</v>
      </c>
      <c r="B517" s="160" t="s">
        <v>360</v>
      </c>
      <c r="C517" s="166" t="s">
        <v>421</v>
      </c>
    </row>
    <row r="518" spans="1:3" x14ac:dyDescent="0.2">
      <c r="A518" s="167">
        <v>726</v>
      </c>
      <c r="B518" s="160" t="s">
        <v>360</v>
      </c>
      <c r="C518" s="166" t="s">
        <v>421</v>
      </c>
    </row>
    <row r="519" spans="1:3" x14ac:dyDescent="0.2">
      <c r="A519" s="167">
        <v>727</v>
      </c>
      <c r="B519" s="160" t="s">
        <v>360</v>
      </c>
      <c r="C519" s="166" t="s">
        <v>421</v>
      </c>
    </row>
    <row r="520" spans="1:3" x14ac:dyDescent="0.2">
      <c r="A520" s="167">
        <v>728</v>
      </c>
      <c r="B520" s="160" t="s">
        <v>361</v>
      </c>
      <c r="C520" s="166" t="s">
        <v>421</v>
      </c>
    </row>
    <row r="521" spans="1:3" x14ac:dyDescent="0.2">
      <c r="A521" s="167">
        <v>729</v>
      </c>
      <c r="B521" s="160" t="s">
        <v>360</v>
      </c>
      <c r="C521" s="166" t="s">
        <v>421</v>
      </c>
    </row>
    <row r="522" spans="1:3" x14ac:dyDescent="0.2">
      <c r="A522" s="167">
        <v>730</v>
      </c>
      <c r="B522" s="160" t="s">
        <v>361</v>
      </c>
      <c r="C522" s="166" t="s">
        <v>421</v>
      </c>
    </row>
    <row r="523" spans="1:3" x14ac:dyDescent="0.2">
      <c r="A523" s="167">
        <v>731</v>
      </c>
      <c r="B523" s="160" t="s">
        <v>360</v>
      </c>
      <c r="C523" s="166" t="s">
        <v>421</v>
      </c>
    </row>
    <row r="524" spans="1:3" x14ac:dyDescent="0.2">
      <c r="A524" s="167">
        <v>732</v>
      </c>
      <c r="B524" s="160" t="s">
        <v>361</v>
      </c>
      <c r="C524" s="166" t="s">
        <v>421</v>
      </c>
    </row>
    <row r="525" spans="1:3" x14ac:dyDescent="0.2">
      <c r="A525" s="167">
        <v>733</v>
      </c>
      <c r="B525" s="160" t="s">
        <v>360</v>
      </c>
      <c r="C525" s="166" t="s">
        <v>421</v>
      </c>
    </row>
    <row r="526" spans="1:3" x14ac:dyDescent="0.2">
      <c r="A526" s="167">
        <v>734</v>
      </c>
      <c r="B526" s="160" t="s">
        <v>361</v>
      </c>
      <c r="C526" s="166" t="s">
        <v>421</v>
      </c>
    </row>
    <row r="527" spans="1:3" x14ac:dyDescent="0.2">
      <c r="A527" s="167">
        <v>735</v>
      </c>
      <c r="B527" s="160" t="s">
        <v>360</v>
      </c>
      <c r="C527" s="166" t="s">
        <v>421</v>
      </c>
    </row>
    <row r="528" spans="1:3" x14ac:dyDescent="0.2">
      <c r="A528" s="167">
        <v>736</v>
      </c>
      <c r="B528" s="160" t="s">
        <v>361</v>
      </c>
      <c r="C528" s="166" t="s">
        <v>421</v>
      </c>
    </row>
    <row r="529" spans="1:3" x14ac:dyDescent="0.2">
      <c r="A529" s="167">
        <v>737</v>
      </c>
      <c r="B529" s="160" t="s">
        <v>360</v>
      </c>
      <c r="C529" s="166" t="s">
        <v>421</v>
      </c>
    </row>
    <row r="530" spans="1:3" x14ac:dyDescent="0.2">
      <c r="A530" s="167">
        <v>738</v>
      </c>
      <c r="B530" s="160" t="s">
        <v>361</v>
      </c>
      <c r="C530" s="166" t="s">
        <v>421</v>
      </c>
    </row>
    <row r="531" spans="1:3" x14ac:dyDescent="0.2">
      <c r="A531" s="167">
        <v>739</v>
      </c>
      <c r="B531" s="160" t="s">
        <v>360</v>
      </c>
      <c r="C531" s="166" t="s">
        <v>421</v>
      </c>
    </row>
    <row r="532" spans="1:3" x14ac:dyDescent="0.2">
      <c r="A532" s="167">
        <v>740</v>
      </c>
      <c r="B532" s="160" t="s">
        <v>361</v>
      </c>
      <c r="C532" s="166" t="s">
        <v>421</v>
      </c>
    </row>
    <row r="533" spans="1:3" x14ac:dyDescent="0.2">
      <c r="A533" s="167">
        <v>741</v>
      </c>
      <c r="B533" s="160" t="s">
        <v>360</v>
      </c>
      <c r="C533" s="166" t="s">
        <v>421</v>
      </c>
    </row>
    <row r="534" spans="1:3" x14ac:dyDescent="0.2">
      <c r="A534" s="167">
        <v>742</v>
      </c>
      <c r="B534" s="160" t="s">
        <v>361</v>
      </c>
      <c r="C534" s="166" t="s">
        <v>421</v>
      </c>
    </row>
    <row r="535" spans="1:3" x14ac:dyDescent="0.2">
      <c r="A535" s="167">
        <v>743</v>
      </c>
      <c r="B535" s="160" t="s">
        <v>360</v>
      </c>
      <c r="C535" s="166" t="s">
        <v>421</v>
      </c>
    </row>
    <row r="536" spans="1:3" x14ac:dyDescent="0.2">
      <c r="A536" s="167">
        <v>744</v>
      </c>
      <c r="B536" s="160" t="s">
        <v>361</v>
      </c>
      <c r="C536" s="166" t="s">
        <v>421</v>
      </c>
    </row>
    <row r="537" spans="1:3" x14ac:dyDescent="0.2">
      <c r="A537" s="167">
        <v>745</v>
      </c>
      <c r="B537" s="160" t="s">
        <v>360</v>
      </c>
      <c r="C537" s="166" t="s">
        <v>421</v>
      </c>
    </row>
    <row r="538" spans="1:3" x14ac:dyDescent="0.2">
      <c r="A538" s="167">
        <v>746</v>
      </c>
      <c r="B538" s="160" t="s">
        <v>361</v>
      </c>
      <c r="C538" s="166" t="s">
        <v>421</v>
      </c>
    </row>
    <row r="539" spans="1:3" x14ac:dyDescent="0.2">
      <c r="A539" s="167">
        <v>747</v>
      </c>
      <c r="B539" s="160" t="s">
        <v>360</v>
      </c>
      <c r="C539" s="166" t="s">
        <v>421</v>
      </c>
    </row>
    <row r="540" spans="1:3" x14ac:dyDescent="0.2">
      <c r="A540" s="167">
        <v>748</v>
      </c>
      <c r="B540" s="160" t="s">
        <v>360</v>
      </c>
      <c r="C540" s="166" t="s">
        <v>421</v>
      </c>
    </row>
    <row r="541" spans="1:3" x14ac:dyDescent="0.2">
      <c r="A541" s="167">
        <v>749</v>
      </c>
      <c r="B541" s="160" t="s">
        <v>361</v>
      </c>
      <c r="C541" s="166" t="s">
        <v>421</v>
      </c>
    </row>
    <row r="542" spans="1:3" x14ac:dyDescent="0.2">
      <c r="A542" s="167">
        <v>752</v>
      </c>
      <c r="B542" s="160" t="s">
        <v>360</v>
      </c>
      <c r="C542" s="166" t="s">
        <v>421</v>
      </c>
    </row>
    <row r="543" spans="1:3" x14ac:dyDescent="0.2">
      <c r="A543" s="167">
        <v>753</v>
      </c>
      <c r="B543" s="160" t="s">
        <v>362</v>
      </c>
      <c r="C543" s="166" t="s">
        <v>421</v>
      </c>
    </row>
    <row r="544" spans="1:3" x14ac:dyDescent="0.2">
      <c r="A544" s="167">
        <v>754</v>
      </c>
      <c r="B544" s="160" t="s">
        <v>360</v>
      </c>
      <c r="C544" s="166" t="s">
        <v>421</v>
      </c>
    </row>
    <row r="545" spans="1:3" x14ac:dyDescent="0.2">
      <c r="A545" s="167">
        <v>755</v>
      </c>
      <c r="B545" s="160" t="s">
        <v>362</v>
      </c>
      <c r="C545" s="166" t="s">
        <v>421</v>
      </c>
    </row>
    <row r="546" spans="1:3" x14ac:dyDescent="0.2">
      <c r="A546" s="167">
        <v>756</v>
      </c>
      <c r="B546" s="160" t="s">
        <v>360</v>
      </c>
      <c r="C546" s="166" t="s">
        <v>421</v>
      </c>
    </row>
    <row r="547" spans="1:3" x14ac:dyDescent="0.2">
      <c r="A547" s="167">
        <v>757</v>
      </c>
      <c r="B547" s="160" t="s">
        <v>362</v>
      </c>
      <c r="C547" s="166" t="s">
        <v>421</v>
      </c>
    </row>
    <row r="548" spans="1:3" x14ac:dyDescent="0.2">
      <c r="A548" s="167">
        <v>758</v>
      </c>
      <c r="B548" s="160" t="s">
        <v>360</v>
      </c>
      <c r="C548" s="166" t="s">
        <v>421</v>
      </c>
    </row>
    <row r="549" spans="1:3" x14ac:dyDescent="0.2">
      <c r="A549" s="167">
        <v>759</v>
      </c>
      <c r="B549" s="160" t="s">
        <v>362</v>
      </c>
      <c r="C549" s="166" t="s">
        <v>421</v>
      </c>
    </row>
    <row r="550" spans="1:3" x14ac:dyDescent="0.2">
      <c r="A550" s="167">
        <v>760</v>
      </c>
      <c r="B550" s="160" t="s">
        <v>360</v>
      </c>
      <c r="C550" s="166" t="s">
        <v>421</v>
      </c>
    </row>
    <row r="551" spans="1:3" x14ac:dyDescent="0.2">
      <c r="A551" s="167">
        <v>761</v>
      </c>
      <c r="B551" s="160" t="s">
        <v>362</v>
      </c>
      <c r="C551" s="166" t="s">
        <v>421</v>
      </c>
    </row>
    <row r="552" spans="1:3" x14ac:dyDescent="0.2">
      <c r="A552" s="167">
        <v>762</v>
      </c>
      <c r="B552" s="160" t="s">
        <v>360</v>
      </c>
      <c r="C552" s="166" t="s">
        <v>421</v>
      </c>
    </row>
    <row r="553" spans="1:3" x14ac:dyDescent="0.2">
      <c r="A553" s="167">
        <v>763</v>
      </c>
      <c r="B553" s="160" t="s">
        <v>362</v>
      </c>
      <c r="C553" s="166" t="s">
        <v>421</v>
      </c>
    </row>
    <row r="554" spans="1:3" x14ac:dyDescent="0.2">
      <c r="A554" s="167">
        <v>764</v>
      </c>
      <c r="B554" s="160" t="s">
        <v>360</v>
      </c>
      <c r="C554" s="166" t="s">
        <v>421</v>
      </c>
    </row>
    <row r="555" spans="1:3" x14ac:dyDescent="0.2">
      <c r="A555" s="167">
        <v>765</v>
      </c>
      <c r="B555" s="160" t="s">
        <v>362</v>
      </c>
      <c r="C555" s="166" t="s">
        <v>421</v>
      </c>
    </row>
    <row r="556" spans="1:3" x14ac:dyDescent="0.2">
      <c r="A556" s="167">
        <v>766</v>
      </c>
      <c r="B556" s="160" t="s">
        <v>360</v>
      </c>
      <c r="C556" s="166" t="s">
        <v>421</v>
      </c>
    </row>
    <row r="557" spans="1:3" x14ac:dyDescent="0.2">
      <c r="A557" s="167">
        <v>767</v>
      </c>
      <c r="B557" s="160" t="s">
        <v>362</v>
      </c>
      <c r="C557" s="166" t="s">
        <v>421</v>
      </c>
    </row>
    <row r="558" spans="1:3" x14ac:dyDescent="0.2">
      <c r="A558" s="167">
        <v>768</v>
      </c>
      <c r="B558" s="160" t="s">
        <v>360</v>
      </c>
      <c r="C558" s="166" t="s">
        <v>421</v>
      </c>
    </row>
    <row r="559" spans="1:3" x14ac:dyDescent="0.2">
      <c r="A559" s="167">
        <v>769</v>
      </c>
      <c r="B559" s="160" t="s">
        <v>362</v>
      </c>
      <c r="C559" s="166" t="s">
        <v>421</v>
      </c>
    </row>
    <row r="560" spans="1:3" x14ac:dyDescent="0.2">
      <c r="A560" s="167">
        <v>770</v>
      </c>
      <c r="B560" s="160" t="s">
        <v>363</v>
      </c>
      <c r="C560" s="166" t="s">
        <v>421</v>
      </c>
    </row>
    <row r="561" spans="1:3" x14ac:dyDescent="0.2">
      <c r="A561" s="167">
        <v>775</v>
      </c>
      <c r="B561" s="160" t="s">
        <v>364</v>
      </c>
      <c r="C561" s="166" t="s">
        <v>421</v>
      </c>
    </row>
    <row r="562" spans="1:3" x14ac:dyDescent="0.2">
      <c r="A562" s="167">
        <v>776</v>
      </c>
      <c r="B562" s="160" t="s">
        <v>364</v>
      </c>
      <c r="C562" s="166" t="s">
        <v>421</v>
      </c>
    </row>
    <row r="563" spans="1:3" x14ac:dyDescent="0.2">
      <c r="A563" s="167">
        <v>781</v>
      </c>
      <c r="B563" s="160" t="s">
        <v>360</v>
      </c>
      <c r="C563" s="166" t="s">
        <v>422</v>
      </c>
    </row>
    <row r="564" spans="1:3" x14ac:dyDescent="0.2">
      <c r="A564" s="167">
        <v>782</v>
      </c>
      <c r="B564" s="160" t="s">
        <v>360</v>
      </c>
      <c r="C564" s="166" t="s">
        <v>421</v>
      </c>
    </row>
    <row r="565" spans="1:3" x14ac:dyDescent="0.2">
      <c r="A565" s="167">
        <v>783</v>
      </c>
      <c r="B565" s="160" t="s">
        <v>360</v>
      </c>
      <c r="C565" s="166" t="s">
        <v>421</v>
      </c>
    </row>
    <row r="566" spans="1:3" x14ac:dyDescent="0.2">
      <c r="A566" s="167">
        <v>784</v>
      </c>
      <c r="B566" s="160" t="s">
        <v>360</v>
      </c>
      <c r="C566" s="166" t="s">
        <v>421</v>
      </c>
    </row>
    <row r="567" spans="1:3" x14ac:dyDescent="0.2">
      <c r="A567" s="167">
        <v>785</v>
      </c>
      <c r="B567" s="160" t="s">
        <v>360</v>
      </c>
      <c r="C567" s="166" t="s">
        <v>421</v>
      </c>
    </row>
    <row r="568" spans="1:3" x14ac:dyDescent="0.2">
      <c r="A568" s="167">
        <v>786</v>
      </c>
      <c r="B568" s="160" t="s">
        <v>360</v>
      </c>
      <c r="C568" s="166" t="s">
        <v>421</v>
      </c>
    </row>
    <row r="569" spans="1:3" x14ac:dyDescent="0.2">
      <c r="A569" s="167">
        <v>787</v>
      </c>
      <c r="B569" s="160" t="s">
        <v>365</v>
      </c>
      <c r="C569" s="166" t="s">
        <v>421</v>
      </c>
    </row>
    <row r="570" spans="1:3" x14ac:dyDescent="0.2">
      <c r="A570" s="167">
        <v>788</v>
      </c>
      <c r="B570" s="160" t="s">
        <v>366</v>
      </c>
      <c r="C570" s="166" t="s">
        <v>421</v>
      </c>
    </row>
    <row r="571" spans="1:3" x14ac:dyDescent="0.2">
      <c r="A571" s="167">
        <v>789</v>
      </c>
      <c r="B571" s="160" t="s">
        <v>367</v>
      </c>
      <c r="C571" s="166" t="s">
        <v>421</v>
      </c>
    </row>
    <row r="572" spans="1:3" x14ac:dyDescent="0.2">
      <c r="A572" s="167">
        <v>790</v>
      </c>
      <c r="B572" s="160" t="s">
        <v>368</v>
      </c>
      <c r="C572" s="166" t="s">
        <v>421</v>
      </c>
    </row>
    <row r="573" spans="1:3" x14ac:dyDescent="0.2">
      <c r="A573" s="167">
        <v>791</v>
      </c>
      <c r="B573" s="160" t="s">
        <v>369</v>
      </c>
      <c r="C573" s="166" t="s">
        <v>421</v>
      </c>
    </row>
    <row r="574" spans="1:3" x14ac:dyDescent="0.2">
      <c r="A574" s="167">
        <v>792</v>
      </c>
      <c r="B574" s="160" t="s">
        <v>370</v>
      </c>
      <c r="C574" s="166" t="s">
        <v>421</v>
      </c>
    </row>
    <row r="575" spans="1:3" x14ac:dyDescent="0.2">
      <c r="A575" s="167">
        <v>793</v>
      </c>
      <c r="B575" s="160" t="s">
        <v>360</v>
      </c>
      <c r="C575" s="166" t="s">
        <v>421</v>
      </c>
    </row>
    <row r="576" spans="1:3" x14ac:dyDescent="0.2">
      <c r="A576" s="167">
        <v>794</v>
      </c>
      <c r="B576" s="160" t="s">
        <v>361</v>
      </c>
      <c r="C576" s="166" t="s">
        <v>421</v>
      </c>
    </row>
    <row r="577" spans="1:3" x14ac:dyDescent="0.2">
      <c r="A577" s="167">
        <v>801</v>
      </c>
      <c r="B577" s="160" t="s">
        <v>289</v>
      </c>
      <c r="C577" s="166" t="s">
        <v>421</v>
      </c>
    </row>
    <row r="578" spans="1:3" x14ac:dyDescent="0.2">
      <c r="A578" s="167">
        <v>802</v>
      </c>
      <c r="B578" s="160" t="s">
        <v>371</v>
      </c>
      <c r="C578" s="166" t="s">
        <v>421</v>
      </c>
    </row>
    <row r="579" spans="1:3" x14ac:dyDescent="0.2">
      <c r="A579" s="167">
        <v>803</v>
      </c>
      <c r="B579" s="160" t="s">
        <v>372</v>
      </c>
      <c r="C579" s="166" t="s">
        <v>422</v>
      </c>
    </row>
    <row r="580" spans="1:3" x14ac:dyDescent="0.2">
      <c r="A580" s="167">
        <v>804</v>
      </c>
      <c r="B580" s="160" t="s">
        <v>371</v>
      </c>
      <c r="C580" s="166" t="s">
        <v>421</v>
      </c>
    </row>
    <row r="581" spans="1:3" x14ac:dyDescent="0.2">
      <c r="A581" s="167">
        <v>805</v>
      </c>
      <c r="B581" s="160" t="s">
        <v>372</v>
      </c>
      <c r="C581" s="166" t="s">
        <v>422</v>
      </c>
    </row>
    <row r="582" spans="1:3" x14ac:dyDescent="0.2">
      <c r="A582" s="167">
        <v>806</v>
      </c>
      <c r="B582" s="160" t="s">
        <v>371</v>
      </c>
      <c r="C582" s="166" t="s">
        <v>421</v>
      </c>
    </row>
    <row r="583" spans="1:3" x14ac:dyDescent="0.2">
      <c r="A583" s="167">
        <v>807</v>
      </c>
      <c r="B583" s="160" t="s">
        <v>372</v>
      </c>
      <c r="C583" s="166" t="s">
        <v>422</v>
      </c>
    </row>
    <row r="584" spans="1:3" x14ac:dyDescent="0.2">
      <c r="A584" s="167">
        <v>808</v>
      </c>
      <c r="B584" s="160" t="s">
        <v>371</v>
      </c>
      <c r="C584" s="166" t="s">
        <v>421</v>
      </c>
    </row>
    <row r="585" spans="1:3" x14ac:dyDescent="0.2">
      <c r="A585" s="167">
        <v>809</v>
      </c>
      <c r="B585" s="160" t="s">
        <v>372</v>
      </c>
      <c r="C585" s="166" t="s">
        <v>422</v>
      </c>
    </row>
    <row r="586" spans="1:3" x14ac:dyDescent="0.2">
      <c r="A586" s="167">
        <v>810</v>
      </c>
      <c r="B586" s="160" t="s">
        <v>371</v>
      </c>
      <c r="C586" s="166" t="s">
        <v>421</v>
      </c>
    </row>
    <row r="587" spans="1:3" x14ac:dyDescent="0.2">
      <c r="A587" s="167">
        <v>811</v>
      </c>
      <c r="B587" s="160" t="s">
        <v>372</v>
      </c>
      <c r="C587" s="166" t="s">
        <v>422</v>
      </c>
    </row>
    <row r="588" spans="1:3" x14ac:dyDescent="0.2">
      <c r="A588" s="167">
        <v>812</v>
      </c>
      <c r="B588" s="160" t="s">
        <v>371</v>
      </c>
      <c r="C588" s="166" t="s">
        <v>421</v>
      </c>
    </row>
    <row r="589" spans="1:3" x14ac:dyDescent="0.2">
      <c r="A589" s="167">
        <v>813</v>
      </c>
      <c r="B589" s="160" t="s">
        <v>372</v>
      </c>
      <c r="C589" s="166" t="s">
        <v>422</v>
      </c>
    </row>
    <row r="590" spans="1:3" x14ac:dyDescent="0.2">
      <c r="A590" s="167">
        <v>814</v>
      </c>
      <c r="B590" s="160" t="s">
        <v>371</v>
      </c>
      <c r="C590" s="166" t="s">
        <v>421</v>
      </c>
    </row>
    <row r="591" spans="1:3" x14ac:dyDescent="0.2">
      <c r="A591" s="167">
        <v>815</v>
      </c>
      <c r="B591" s="160" t="s">
        <v>372</v>
      </c>
      <c r="C591" s="166" t="s">
        <v>422</v>
      </c>
    </row>
    <row r="592" spans="1:3" x14ac:dyDescent="0.2">
      <c r="A592" s="167">
        <v>816</v>
      </c>
      <c r="B592" s="160" t="s">
        <v>371</v>
      </c>
      <c r="C592" s="166" t="s">
        <v>421</v>
      </c>
    </row>
    <row r="593" spans="1:3" x14ac:dyDescent="0.2">
      <c r="A593" s="167">
        <v>817</v>
      </c>
      <c r="B593" s="160" t="s">
        <v>372</v>
      </c>
      <c r="C593" s="166" t="s">
        <v>422</v>
      </c>
    </row>
    <row r="594" spans="1:3" x14ac:dyDescent="0.2">
      <c r="A594" s="167">
        <v>818</v>
      </c>
      <c r="B594" s="160" t="s">
        <v>371</v>
      </c>
      <c r="C594" s="166" t="s">
        <v>421</v>
      </c>
    </row>
    <row r="595" spans="1:3" x14ac:dyDescent="0.2">
      <c r="A595" s="167">
        <v>819</v>
      </c>
      <c r="B595" s="160" t="s">
        <v>372</v>
      </c>
      <c r="C595" s="166" t="s">
        <v>422</v>
      </c>
    </row>
    <row r="596" spans="1:3" x14ac:dyDescent="0.2">
      <c r="A596" s="167">
        <v>820</v>
      </c>
      <c r="B596" s="160" t="s">
        <v>371</v>
      </c>
      <c r="C596" s="166" t="s">
        <v>421</v>
      </c>
    </row>
    <row r="597" spans="1:3" x14ac:dyDescent="0.2">
      <c r="A597" s="167">
        <v>821</v>
      </c>
      <c r="B597" s="160" t="s">
        <v>372</v>
      </c>
      <c r="C597" s="166" t="s">
        <v>422</v>
      </c>
    </row>
    <row r="598" spans="1:3" x14ac:dyDescent="0.2">
      <c r="A598" s="167">
        <v>822</v>
      </c>
      <c r="B598" s="160" t="s">
        <v>371</v>
      </c>
      <c r="C598" s="166" t="s">
        <v>421</v>
      </c>
    </row>
    <row r="599" spans="1:3" x14ac:dyDescent="0.2">
      <c r="A599" s="167">
        <v>823</v>
      </c>
      <c r="B599" s="160" t="s">
        <v>372</v>
      </c>
      <c r="C599" s="166" t="s">
        <v>422</v>
      </c>
    </row>
    <row r="600" spans="1:3" x14ac:dyDescent="0.2">
      <c r="A600" s="167">
        <v>824</v>
      </c>
      <c r="B600" s="160" t="s">
        <v>371</v>
      </c>
      <c r="C600" s="166" t="s">
        <v>421</v>
      </c>
    </row>
    <row r="601" spans="1:3" x14ac:dyDescent="0.2">
      <c r="A601" s="167">
        <v>825</v>
      </c>
      <c r="B601" s="160" t="s">
        <v>372</v>
      </c>
      <c r="C601" s="166" t="s">
        <v>422</v>
      </c>
    </row>
    <row r="602" spans="1:3" x14ac:dyDescent="0.2">
      <c r="A602" s="167">
        <v>826</v>
      </c>
      <c r="B602" s="160" t="s">
        <v>371</v>
      </c>
      <c r="C602" s="166" t="s">
        <v>421</v>
      </c>
    </row>
    <row r="603" spans="1:3" x14ac:dyDescent="0.2">
      <c r="A603" s="167">
        <v>827</v>
      </c>
      <c r="B603" s="160" t="s">
        <v>372</v>
      </c>
      <c r="C603" s="166" t="s">
        <v>422</v>
      </c>
    </row>
    <row r="604" spans="1:3" x14ac:dyDescent="0.2">
      <c r="A604" s="167">
        <v>828</v>
      </c>
      <c r="B604" s="160" t="s">
        <v>371</v>
      </c>
      <c r="C604" s="166" t="s">
        <v>421</v>
      </c>
    </row>
    <row r="605" spans="1:3" x14ac:dyDescent="0.2">
      <c r="A605" s="167">
        <v>829</v>
      </c>
      <c r="B605" s="160" t="s">
        <v>372</v>
      </c>
      <c r="C605" s="166" t="s">
        <v>422</v>
      </c>
    </row>
    <row r="606" spans="1:3" x14ac:dyDescent="0.2">
      <c r="A606" s="167">
        <v>830</v>
      </c>
      <c r="B606" s="160" t="s">
        <v>371</v>
      </c>
      <c r="C606" s="166" t="s">
        <v>421</v>
      </c>
    </row>
    <row r="607" spans="1:3" x14ac:dyDescent="0.2">
      <c r="A607" s="167">
        <v>831</v>
      </c>
      <c r="B607" s="160" t="s">
        <v>372</v>
      </c>
      <c r="C607" s="166" t="s">
        <v>422</v>
      </c>
    </row>
    <row r="608" spans="1:3" x14ac:dyDescent="0.2">
      <c r="A608" s="167">
        <v>832</v>
      </c>
      <c r="B608" s="160" t="s">
        <v>371</v>
      </c>
      <c r="C608" s="166" t="s">
        <v>421</v>
      </c>
    </row>
    <row r="609" spans="1:3" x14ac:dyDescent="0.2">
      <c r="A609" s="167">
        <v>833</v>
      </c>
      <c r="B609" s="160" t="s">
        <v>372</v>
      </c>
      <c r="C609" s="166" t="s">
        <v>422</v>
      </c>
    </row>
    <row r="610" spans="1:3" x14ac:dyDescent="0.2">
      <c r="A610" s="167">
        <v>834</v>
      </c>
      <c r="B610" s="160" t="s">
        <v>371</v>
      </c>
      <c r="C610" s="166" t="s">
        <v>421</v>
      </c>
    </row>
    <row r="611" spans="1:3" x14ac:dyDescent="0.2">
      <c r="A611" s="167">
        <v>835</v>
      </c>
      <c r="B611" s="160" t="s">
        <v>372</v>
      </c>
      <c r="C611" s="166" t="s">
        <v>422</v>
      </c>
    </row>
    <row r="612" spans="1:3" x14ac:dyDescent="0.2">
      <c r="A612" s="167">
        <v>836</v>
      </c>
      <c r="B612" s="160" t="s">
        <v>371</v>
      </c>
      <c r="C612" s="166" t="s">
        <v>421</v>
      </c>
    </row>
    <row r="613" spans="1:3" x14ac:dyDescent="0.2">
      <c r="A613" s="167">
        <v>837</v>
      </c>
      <c r="B613" s="160" t="s">
        <v>372</v>
      </c>
      <c r="C613" s="166" t="s">
        <v>422</v>
      </c>
    </row>
    <row r="614" spans="1:3" x14ac:dyDescent="0.2">
      <c r="A614" s="167">
        <v>838</v>
      </c>
      <c r="B614" s="160" t="s">
        <v>371</v>
      </c>
      <c r="C614" s="166" t="s">
        <v>421</v>
      </c>
    </row>
    <row r="615" spans="1:3" x14ac:dyDescent="0.2">
      <c r="A615" s="167">
        <v>839</v>
      </c>
      <c r="B615" s="160" t="s">
        <v>372</v>
      </c>
      <c r="C615" s="166" t="s">
        <v>422</v>
      </c>
    </row>
    <row r="616" spans="1:3" x14ac:dyDescent="0.2">
      <c r="A616" s="167">
        <v>840</v>
      </c>
      <c r="B616" s="160" t="s">
        <v>371</v>
      </c>
      <c r="C616" s="166" t="s">
        <v>421</v>
      </c>
    </row>
    <row r="617" spans="1:3" x14ac:dyDescent="0.2">
      <c r="A617" s="167">
        <v>841</v>
      </c>
      <c r="B617" s="160" t="s">
        <v>372</v>
      </c>
      <c r="C617" s="166" t="s">
        <v>422</v>
      </c>
    </row>
    <row r="618" spans="1:3" x14ac:dyDescent="0.2">
      <c r="A618" s="167">
        <v>842</v>
      </c>
      <c r="B618" s="160" t="s">
        <v>371</v>
      </c>
      <c r="C618" s="166" t="s">
        <v>421</v>
      </c>
    </row>
    <row r="619" spans="1:3" x14ac:dyDescent="0.2">
      <c r="A619" s="167">
        <v>843</v>
      </c>
      <c r="B619" s="160" t="s">
        <v>372</v>
      </c>
      <c r="C619" s="166" t="s">
        <v>422</v>
      </c>
    </row>
    <row r="620" spans="1:3" x14ac:dyDescent="0.2">
      <c r="A620" s="167">
        <v>844</v>
      </c>
      <c r="B620" s="160" t="s">
        <v>371</v>
      </c>
      <c r="C620" s="166" t="s">
        <v>421</v>
      </c>
    </row>
    <row r="621" spans="1:3" x14ac:dyDescent="0.2">
      <c r="A621" s="167">
        <v>845</v>
      </c>
      <c r="B621" s="160" t="s">
        <v>372</v>
      </c>
      <c r="C621" s="166" t="s">
        <v>422</v>
      </c>
    </row>
    <row r="622" spans="1:3" x14ac:dyDescent="0.2">
      <c r="A622" s="167">
        <v>846</v>
      </c>
      <c r="B622" s="160" t="s">
        <v>371</v>
      </c>
      <c r="C622" s="166" t="s">
        <v>421</v>
      </c>
    </row>
    <row r="623" spans="1:3" x14ac:dyDescent="0.2">
      <c r="A623" s="167">
        <v>847</v>
      </c>
      <c r="B623" s="160" t="s">
        <v>372</v>
      </c>
      <c r="C623" s="166" t="s">
        <v>422</v>
      </c>
    </row>
    <row r="624" spans="1:3" x14ac:dyDescent="0.2">
      <c r="A624" s="167">
        <v>848</v>
      </c>
      <c r="B624" s="160" t="s">
        <v>371</v>
      </c>
      <c r="C624" s="166" t="s">
        <v>421</v>
      </c>
    </row>
    <row r="625" spans="1:3" x14ac:dyDescent="0.2">
      <c r="A625" s="167">
        <v>849</v>
      </c>
      <c r="B625" s="160" t="s">
        <v>372</v>
      </c>
      <c r="C625" s="166" t="s">
        <v>422</v>
      </c>
    </row>
    <row r="626" spans="1:3" x14ac:dyDescent="0.2">
      <c r="A626" s="167">
        <v>850</v>
      </c>
      <c r="B626" s="160" t="s">
        <v>372</v>
      </c>
      <c r="C626" s="166" t="s">
        <v>422</v>
      </c>
    </row>
    <row r="627" spans="1:3" x14ac:dyDescent="0.2">
      <c r="A627" s="167">
        <v>851</v>
      </c>
      <c r="B627" s="160" t="s">
        <v>372</v>
      </c>
      <c r="C627" s="166" t="s">
        <v>422</v>
      </c>
    </row>
    <row r="628" spans="1:3" x14ac:dyDescent="0.2">
      <c r="A628" s="167">
        <v>852</v>
      </c>
      <c r="B628" s="160" t="s">
        <v>371</v>
      </c>
      <c r="C628" s="166" t="s">
        <v>421</v>
      </c>
    </row>
    <row r="629" spans="1:3" x14ac:dyDescent="0.2">
      <c r="A629" s="167">
        <v>853</v>
      </c>
      <c r="B629" s="160" t="s">
        <v>371</v>
      </c>
      <c r="C629" s="166" t="s">
        <v>421</v>
      </c>
    </row>
    <row r="630" spans="1:3" x14ac:dyDescent="0.2">
      <c r="A630" s="167">
        <v>854</v>
      </c>
      <c r="B630" s="160" t="s">
        <v>371</v>
      </c>
      <c r="C630" s="166" t="s">
        <v>421</v>
      </c>
    </row>
    <row r="631" spans="1:3" x14ac:dyDescent="0.2">
      <c r="A631" s="167">
        <v>855</v>
      </c>
      <c r="B631" s="160" t="s">
        <v>371</v>
      </c>
      <c r="C631" s="166" t="s">
        <v>421</v>
      </c>
    </row>
    <row r="632" spans="1:3" x14ac:dyDescent="0.2">
      <c r="A632" s="167">
        <v>856</v>
      </c>
      <c r="B632" s="160" t="s">
        <v>371</v>
      </c>
      <c r="C632" s="166" t="s">
        <v>421</v>
      </c>
    </row>
    <row r="633" spans="1:3" x14ac:dyDescent="0.2">
      <c r="A633" s="167">
        <v>857</v>
      </c>
      <c r="B633" s="160" t="s">
        <v>371</v>
      </c>
      <c r="C633" s="166" t="s">
        <v>421</v>
      </c>
    </row>
    <row r="634" spans="1:3" x14ac:dyDescent="0.2">
      <c r="A634" s="167">
        <v>858</v>
      </c>
      <c r="B634" s="160" t="s">
        <v>371</v>
      </c>
      <c r="C634" s="166" t="s">
        <v>421</v>
      </c>
    </row>
    <row r="635" spans="1:3" x14ac:dyDescent="0.2">
      <c r="A635" s="167">
        <v>859</v>
      </c>
      <c r="B635" s="160" t="s">
        <v>371</v>
      </c>
      <c r="C635" s="166" t="s">
        <v>421</v>
      </c>
    </row>
    <row r="636" spans="1:3" x14ac:dyDescent="0.2">
      <c r="A636" s="167">
        <v>860</v>
      </c>
      <c r="B636" s="160" t="s">
        <v>371</v>
      </c>
      <c r="C636" s="166" t="s">
        <v>421</v>
      </c>
    </row>
    <row r="637" spans="1:3" x14ac:dyDescent="0.2">
      <c r="A637" s="167">
        <v>861</v>
      </c>
      <c r="B637" s="160" t="s">
        <v>371</v>
      </c>
      <c r="C637" s="166" t="s">
        <v>421</v>
      </c>
    </row>
    <row r="638" spans="1:3" x14ac:dyDescent="0.2">
      <c r="A638" s="167">
        <v>862</v>
      </c>
      <c r="B638" s="160" t="s">
        <v>371</v>
      </c>
      <c r="C638" s="166" t="s">
        <v>421</v>
      </c>
    </row>
    <row r="639" spans="1:3" x14ac:dyDescent="0.2">
      <c r="A639" s="167">
        <v>863</v>
      </c>
      <c r="B639" s="160" t="s">
        <v>371</v>
      </c>
      <c r="C639" s="166" t="s">
        <v>421</v>
      </c>
    </row>
    <row r="640" spans="1:3" x14ac:dyDescent="0.2">
      <c r="A640" s="167">
        <v>864</v>
      </c>
      <c r="B640" s="160" t="s">
        <v>371</v>
      </c>
      <c r="C640" s="166" t="s">
        <v>421</v>
      </c>
    </row>
    <row r="641" spans="1:3" x14ac:dyDescent="0.2">
      <c r="A641" s="167">
        <v>865</v>
      </c>
      <c r="B641" s="160" t="s">
        <v>371</v>
      </c>
      <c r="C641" s="166" t="s">
        <v>421</v>
      </c>
    </row>
    <row r="642" spans="1:3" x14ac:dyDescent="0.2">
      <c r="A642" s="167">
        <v>866</v>
      </c>
      <c r="B642" s="160" t="s">
        <v>372</v>
      </c>
      <c r="C642" s="166" t="s">
        <v>422</v>
      </c>
    </row>
    <row r="643" spans="1:3" x14ac:dyDescent="0.2">
      <c r="A643" s="167">
        <v>867</v>
      </c>
      <c r="B643" s="160" t="s">
        <v>371</v>
      </c>
      <c r="C643" s="166" t="s">
        <v>421</v>
      </c>
    </row>
    <row r="644" spans="1:3" x14ac:dyDescent="0.2">
      <c r="A644" s="167">
        <v>868</v>
      </c>
      <c r="B644" s="160" t="s">
        <v>372</v>
      </c>
      <c r="C644" s="166" t="s">
        <v>422</v>
      </c>
    </row>
    <row r="645" spans="1:3" x14ac:dyDescent="0.2">
      <c r="A645" s="167">
        <v>869</v>
      </c>
      <c r="B645" s="160" t="s">
        <v>371</v>
      </c>
      <c r="C645" s="166" t="s">
        <v>421</v>
      </c>
    </row>
    <row r="646" spans="1:3" x14ac:dyDescent="0.2">
      <c r="A646" s="167">
        <v>870</v>
      </c>
      <c r="B646" s="160" t="s">
        <v>372</v>
      </c>
      <c r="C646" s="166" t="s">
        <v>422</v>
      </c>
    </row>
    <row r="647" spans="1:3" x14ac:dyDescent="0.2">
      <c r="A647" s="167">
        <v>871</v>
      </c>
      <c r="B647" s="160" t="s">
        <v>371</v>
      </c>
      <c r="C647" s="166" t="s">
        <v>421</v>
      </c>
    </row>
    <row r="648" spans="1:3" x14ac:dyDescent="0.2">
      <c r="A648" s="167">
        <v>872</v>
      </c>
      <c r="B648" s="160" t="s">
        <v>372</v>
      </c>
      <c r="C648" s="166" t="s">
        <v>422</v>
      </c>
    </row>
    <row r="649" spans="1:3" x14ac:dyDescent="0.2">
      <c r="A649" s="167">
        <v>873</v>
      </c>
      <c r="B649" s="160" t="s">
        <v>371</v>
      </c>
      <c r="C649" s="166" t="s">
        <v>421</v>
      </c>
    </row>
    <row r="650" spans="1:3" x14ac:dyDescent="0.2">
      <c r="A650" s="167">
        <v>874</v>
      </c>
      <c r="B650" s="160" t="s">
        <v>372</v>
      </c>
      <c r="C650" s="166" t="s">
        <v>422</v>
      </c>
    </row>
    <row r="651" spans="1:3" x14ac:dyDescent="0.2">
      <c r="A651" s="167">
        <v>875</v>
      </c>
      <c r="B651" s="160" t="s">
        <v>371</v>
      </c>
      <c r="C651" s="166" t="s">
        <v>421</v>
      </c>
    </row>
    <row r="652" spans="1:3" x14ac:dyDescent="0.2">
      <c r="A652" s="167">
        <v>876</v>
      </c>
      <c r="B652" s="160" t="s">
        <v>372</v>
      </c>
      <c r="C652" s="166" t="s">
        <v>422</v>
      </c>
    </row>
    <row r="653" spans="1:3" x14ac:dyDescent="0.2">
      <c r="A653" s="167">
        <v>877</v>
      </c>
      <c r="B653" s="160" t="s">
        <v>371</v>
      </c>
      <c r="C653" s="166" t="s">
        <v>421</v>
      </c>
    </row>
    <row r="654" spans="1:3" x14ac:dyDescent="0.2">
      <c r="A654" s="167">
        <v>878</v>
      </c>
      <c r="B654" s="160" t="s">
        <v>372</v>
      </c>
      <c r="C654" s="166" t="s">
        <v>422</v>
      </c>
    </row>
    <row r="655" spans="1:3" x14ac:dyDescent="0.2">
      <c r="A655" s="167">
        <v>879</v>
      </c>
      <c r="B655" s="160" t="s">
        <v>371</v>
      </c>
      <c r="C655" s="166" t="s">
        <v>421</v>
      </c>
    </row>
    <row r="656" spans="1:3" x14ac:dyDescent="0.2">
      <c r="A656" s="167">
        <v>880</v>
      </c>
      <c r="B656" s="160" t="s">
        <v>372</v>
      </c>
      <c r="C656" s="166" t="s">
        <v>422</v>
      </c>
    </row>
    <row r="657" spans="1:3" x14ac:dyDescent="0.2">
      <c r="A657" s="167">
        <v>881</v>
      </c>
      <c r="B657" s="160" t="s">
        <v>371</v>
      </c>
      <c r="C657" s="166" t="s">
        <v>421</v>
      </c>
    </row>
    <row r="658" spans="1:3" x14ac:dyDescent="0.2">
      <c r="A658" s="167">
        <v>882</v>
      </c>
      <c r="B658" s="160" t="s">
        <v>372</v>
      </c>
      <c r="C658" s="166" t="s">
        <v>422</v>
      </c>
    </row>
    <row r="659" spans="1:3" x14ac:dyDescent="0.2">
      <c r="A659" s="167">
        <v>883</v>
      </c>
      <c r="B659" s="160" t="s">
        <v>371</v>
      </c>
      <c r="C659" s="166" t="s">
        <v>421</v>
      </c>
    </row>
    <row r="660" spans="1:3" x14ac:dyDescent="0.2">
      <c r="A660" s="167">
        <v>884</v>
      </c>
      <c r="B660" s="160" t="s">
        <v>372</v>
      </c>
      <c r="C660" s="166" t="s">
        <v>422</v>
      </c>
    </row>
    <row r="661" spans="1:3" x14ac:dyDescent="0.2">
      <c r="A661" s="167">
        <v>885</v>
      </c>
      <c r="B661" s="160" t="s">
        <v>371</v>
      </c>
      <c r="C661" s="166" t="s">
        <v>421</v>
      </c>
    </row>
    <row r="662" spans="1:3" x14ac:dyDescent="0.2">
      <c r="A662" s="167">
        <v>886</v>
      </c>
      <c r="B662" s="160" t="s">
        <v>372</v>
      </c>
      <c r="C662" s="166" t="s">
        <v>422</v>
      </c>
    </row>
    <row r="663" spans="1:3" x14ac:dyDescent="0.2">
      <c r="A663" s="167">
        <v>887</v>
      </c>
      <c r="B663" s="160" t="s">
        <v>371</v>
      </c>
      <c r="C663" s="166" t="s">
        <v>421</v>
      </c>
    </row>
    <row r="664" spans="1:3" x14ac:dyDescent="0.2">
      <c r="A664" s="167">
        <v>888</v>
      </c>
      <c r="B664" s="160" t="s">
        <v>372</v>
      </c>
      <c r="C664" s="166" t="s">
        <v>422</v>
      </c>
    </row>
    <row r="665" spans="1:3" x14ac:dyDescent="0.2">
      <c r="A665" s="167">
        <v>889</v>
      </c>
      <c r="B665" s="160" t="s">
        <v>371</v>
      </c>
      <c r="C665" s="166" t="s">
        <v>421</v>
      </c>
    </row>
    <row r="666" spans="1:3" x14ac:dyDescent="0.2">
      <c r="A666" s="167">
        <v>890</v>
      </c>
      <c r="B666" s="160" t="s">
        <v>372</v>
      </c>
      <c r="C666" s="166" t="s">
        <v>422</v>
      </c>
    </row>
    <row r="667" spans="1:3" x14ac:dyDescent="0.2">
      <c r="A667" s="167">
        <v>891</v>
      </c>
      <c r="B667" s="160" t="s">
        <v>372</v>
      </c>
      <c r="C667" s="166" t="s">
        <v>422</v>
      </c>
    </row>
    <row r="668" spans="1:3" x14ac:dyDescent="0.2">
      <c r="A668" s="167">
        <v>892</v>
      </c>
      <c r="B668" s="160" t="s">
        <v>372</v>
      </c>
      <c r="C668" s="166" t="s">
        <v>422</v>
      </c>
    </row>
    <row r="669" spans="1:3" x14ac:dyDescent="0.2">
      <c r="A669" s="167">
        <v>893</v>
      </c>
      <c r="B669" s="160" t="s">
        <v>372</v>
      </c>
      <c r="C669" s="166" t="s">
        <v>422</v>
      </c>
    </row>
    <row r="670" spans="1:3" x14ac:dyDescent="0.2">
      <c r="A670" s="167">
        <v>894</v>
      </c>
      <c r="B670" s="160" t="s">
        <v>330</v>
      </c>
      <c r="C670" s="166" t="s">
        <v>422</v>
      </c>
    </row>
    <row r="671" spans="1:3" x14ac:dyDescent="0.2">
      <c r="A671" s="167">
        <v>895</v>
      </c>
      <c r="B671" s="160" t="s">
        <v>330</v>
      </c>
      <c r="C671" s="166" t="s">
        <v>422</v>
      </c>
    </row>
    <row r="672" spans="1:3" x14ac:dyDescent="0.2">
      <c r="A672" s="167">
        <v>896</v>
      </c>
      <c r="B672" s="160" t="s">
        <v>330</v>
      </c>
      <c r="C672" s="166" t="s">
        <v>422</v>
      </c>
    </row>
    <row r="673" spans="1:3" x14ac:dyDescent="0.2">
      <c r="A673" s="167">
        <v>897</v>
      </c>
      <c r="B673" s="160" t="s">
        <v>372</v>
      </c>
      <c r="C673" s="166" t="s">
        <v>422</v>
      </c>
    </row>
    <row r="674" spans="1:3" x14ac:dyDescent="0.2">
      <c r="A674" s="167">
        <v>898</v>
      </c>
      <c r="B674" s="160" t="s">
        <v>372</v>
      </c>
      <c r="C674" s="166" t="s">
        <v>422</v>
      </c>
    </row>
    <row r="675" spans="1:3" x14ac:dyDescent="0.2">
      <c r="A675" s="167">
        <v>899</v>
      </c>
      <c r="B675" s="160" t="s">
        <v>373</v>
      </c>
      <c r="C675" s="166" t="s">
        <v>422</v>
      </c>
    </row>
    <row r="676" spans="1:3" x14ac:dyDescent="0.2">
      <c r="A676" s="167">
        <v>900</v>
      </c>
      <c r="B676" s="160" t="s">
        <v>373</v>
      </c>
      <c r="C676" s="166" t="s">
        <v>422</v>
      </c>
    </row>
    <row r="677" spans="1:3" x14ac:dyDescent="0.2">
      <c r="A677" s="167">
        <v>901</v>
      </c>
      <c r="B677" s="160" t="s">
        <v>373</v>
      </c>
      <c r="C677" s="166" t="s">
        <v>422</v>
      </c>
    </row>
    <row r="678" spans="1:3" x14ac:dyDescent="0.2">
      <c r="A678" s="167">
        <v>902</v>
      </c>
      <c r="B678" s="160" t="s">
        <v>373</v>
      </c>
      <c r="C678" s="166" t="s">
        <v>422</v>
      </c>
    </row>
    <row r="679" spans="1:3" x14ac:dyDescent="0.2">
      <c r="A679" s="167">
        <v>903</v>
      </c>
      <c r="B679" s="160" t="s">
        <v>373</v>
      </c>
      <c r="C679" s="166" t="s">
        <v>422</v>
      </c>
    </row>
    <row r="680" spans="1:3" x14ac:dyDescent="0.2">
      <c r="A680" s="167">
        <v>904</v>
      </c>
      <c r="B680" s="160" t="s">
        <v>374</v>
      </c>
      <c r="C680" s="166" t="s">
        <v>422</v>
      </c>
    </row>
    <row r="681" spans="1:3" x14ac:dyDescent="0.2">
      <c r="A681" s="167">
        <v>905</v>
      </c>
      <c r="B681" s="160" t="s">
        <v>374</v>
      </c>
      <c r="C681" s="166" t="s">
        <v>422</v>
      </c>
    </row>
    <row r="682" spans="1:3" x14ac:dyDescent="0.2">
      <c r="A682" s="167">
        <v>906</v>
      </c>
      <c r="B682" s="160" t="s">
        <v>374</v>
      </c>
      <c r="C682" s="166" t="s">
        <v>422</v>
      </c>
    </row>
    <row r="683" spans="1:3" x14ac:dyDescent="0.2">
      <c r="A683" s="167">
        <v>907</v>
      </c>
      <c r="B683" s="160" t="s">
        <v>375</v>
      </c>
      <c r="C683" s="166" t="s">
        <v>422</v>
      </c>
    </row>
    <row r="684" spans="1:3" x14ac:dyDescent="0.2">
      <c r="A684" s="167">
        <v>908</v>
      </c>
      <c r="B684" s="160" t="s">
        <v>375</v>
      </c>
      <c r="C684" s="166" t="s">
        <v>422</v>
      </c>
    </row>
    <row r="685" spans="1:3" x14ac:dyDescent="0.2">
      <c r="A685" s="167">
        <v>909</v>
      </c>
      <c r="B685" s="160" t="s">
        <v>375</v>
      </c>
      <c r="C685" s="166" t="s">
        <v>422</v>
      </c>
    </row>
    <row r="686" spans="1:3" x14ac:dyDescent="0.2">
      <c r="A686" s="167">
        <v>910</v>
      </c>
      <c r="B686" s="160" t="s">
        <v>375</v>
      </c>
      <c r="C686" s="166" t="s">
        <v>422</v>
      </c>
    </row>
    <row r="687" spans="1:3" x14ac:dyDescent="0.2">
      <c r="A687" s="167">
        <v>911</v>
      </c>
      <c r="B687" s="160" t="s">
        <v>375</v>
      </c>
      <c r="C687" s="166" t="s">
        <v>422</v>
      </c>
    </row>
    <row r="688" spans="1:3" x14ac:dyDescent="0.2">
      <c r="A688" s="167">
        <v>912</v>
      </c>
      <c r="B688" s="160" t="s">
        <v>375</v>
      </c>
      <c r="C688" s="166" t="s">
        <v>422</v>
      </c>
    </row>
    <row r="689" spans="1:3" x14ac:dyDescent="0.2">
      <c r="A689" s="167">
        <v>913</v>
      </c>
      <c r="B689" s="160" t="s">
        <v>375</v>
      </c>
      <c r="C689" s="166" t="s">
        <v>422</v>
      </c>
    </row>
    <row r="690" spans="1:3" x14ac:dyDescent="0.2">
      <c r="A690" s="167">
        <v>914</v>
      </c>
      <c r="B690" s="160" t="s">
        <v>376</v>
      </c>
      <c r="C690" s="166" t="s">
        <v>421</v>
      </c>
    </row>
    <row r="691" spans="1:3" x14ac:dyDescent="0.2">
      <c r="A691" s="167">
        <v>915</v>
      </c>
      <c r="B691" s="160" t="s">
        <v>330</v>
      </c>
      <c r="C691" s="166" t="s">
        <v>421</v>
      </c>
    </row>
    <row r="692" spans="1:3" x14ac:dyDescent="0.2">
      <c r="A692" s="167">
        <v>916</v>
      </c>
      <c r="B692" s="160" t="s">
        <v>330</v>
      </c>
      <c r="C692" s="166" t="s">
        <v>421</v>
      </c>
    </row>
    <row r="693" spans="1:3" x14ac:dyDescent="0.2">
      <c r="A693" s="167">
        <v>917</v>
      </c>
      <c r="B693" s="160" t="s">
        <v>330</v>
      </c>
      <c r="C693" s="166" t="s">
        <v>421</v>
      </c>
    </row>
    <row r="694" spans="1:3" x14ac:dyDescent="0.2">
      <c r="A694" s="167">
        <v>918</v>
      </c>
      <c r="B694" s="160" t="s">
        <v>266</v>
      </c>
      <c r="C694" s="166" t="s">
        <v>421</v>
      </c>
    </row>
    <row r="695" spans="1:3" x14ac:dyDescent="0.2">
      <c r="A695" s="167">
        <v>919</v>
      </c>
      <c r="B695" s="160" t="s">
        <v>377</v>
      </c>
      <c r="C695" s="166" t="s">
        <v>421</v>
      </c>
    </row>
    <row r="696" spans="1:3" x14ac:dyDescent="0.2">
      <c r="A696" s="167">
        <v>920</v>
      </c>
      <c r="B696" s="160" t="s">
        <v>377</v>
      </c>
      <c r="C696" s="166" t="s">
        <v>421</v>
      </c>
    </row>
    <row r="697" spans="1:3" x14ac:dyDescent="0.2">
      <c r="A697" s="167">
        <v>922</v>
      </c>
      <c r="B697" s="160" t="s">
        <v>289</v>
      </c>
      <c r="C697" s="166" t="s">
        <v>421</v>
      </c>
    </row>
    <row r="698" spans="1:3" x14ac:dyDescent="0.2">
      <c r="A698" s="167">
        <v>923</v>
      </c>
      <c r="B698" s="160" t="s">
        <v>289</v>
      </c>
      <c r="C698" s="166" t="s">
        <v>421</v>
      </c>
    </row>
    <row r="699" spans="1:3" x14ac:dyDescent="0.2">
      <c r="A699" s="167">
        <v>924</v>
      </c>
      <c r="B699" s="160" t="s">
        <v>289</v>
      </c>
      <c r="C699" s="166" t="s">
        <v>421</v>
      </c>
    </row>
    <row r="700" spans="1:3" x14ac:dyDescent="0.2">
      <c r="A700" s="167">
        <v>925</v>
      </c>
      <c r="B700" s="160" t="s">
        <v>378</v>
      </c>
      <c r="C700" s="166" t="s">
        <v>417</v>
      </c>
    </row>
    <row r="701" spans="1:3" x14ac:dyDescent="0.2">
      <c r="A701" s="167">
        <v>926</v>
      </c>
      <c r="B701" s="160" t="s">
        <v>319</v>
      </c>
      <c r="C701" s="166" t="s">
        <v>417</v>
      </c>
    </row>
    <row r="702" spans="1:3" x14ac:dyDescent="0.2">
      <c r="A702" s="167">
        <v>927</v>
      </c>
      <c r="B702" s="160" t="s">
        <v>321</v>
      </c>
      <c r="C702" s="166" t="s">
        <v>417</v>
      </c>
    </row>
    <row r="703" spans="1:3" x14ac:dyDescent="0.2">
      <c r="A703" s="167">
        <v>928</v>
      </c>
      <c r="B703" s="160" t="s">
        <v>320</v>
      </c>
      <c r="C703" s="166" t="s">
        <v>417</v>
      </c>
    </row>
    <row r="704" spans="1:3" x14ac:dyDescent="0.2">
      <c r="A704" s="167">
        <v>929</v>
      </c>
      <c r="B704" s="160" t="s">
        <v>373</v>
      </c>
      <c r="C704" s="166" t="s">
        <v>422</v>
      </c>
    </row>
    <row r="705" spans="1:3" x14ac:dyDescent="0.2">
      <c r="A705" s="167">
        <v>930</v>
      </c>
      <c r="B705" s="160" t="s">
        <v>373</v>
      </c>
      <c r="C705" s="166" t="s">
        <v>422</v>
      </c>
    </row>
    <row r="706" spans="1:3" x14ac:dyDescent="0.2">
      <c r="A706" s="167">
        <v>931</v>
      </c>
      <c r="B706" s="160" t="s">
        <v>373</v>
      </c>
      <c r="C706" s="166" t="s">
        <v>422</v>
      </c>
    </row>
    <row r="707" spans="1:3" x14ac:dyDescent="0.2">
      <c r="A707" s="167">
        <v>932</v>
      </c>
      <c r="B707" s="160" t="s">
        <v>379</v>
      </c>
      <c r="C707" s="166" t="s">
        <v>421</v>
      </c>
    </row>
    <row r="708" spans="1:3" x14ac:dyDescent="0.2">
      <c r="A708" s="167">
        <v>933</v>
      </c>
      <c r="B708" s="160" t="s">
        <v>371</v>
      </c>
      <c r="C708" s="166" t="s">
        <v>421</v>
      </c>
    </row>
    <row r="709" spans="1:3" x14ac:dyDescent="0.2">
      <c r="A709" s="167">
        <v>934</v>
      </c>
      <c r="B709" s="160" t="s">
        <v>372</v>
      </c>
      <c r="C709" s="166" t="s">
        <v>422</v>
      </c>
    </row>
    <row r="710" spans="1:3" x14ac:dyDescent="0.2">
      <c r="A710" s="167">
        <v>935</v>
      </c>
      <c r="B710" s="160" t="s">
        <v>380</v>
      </c>
      <c r="C710" s="166" t="s">
        <v>421</v>
      </c>
    </row>
    <row r="711" spans="1:3" x14ac:dyDescent="0.2">
      <c r="A711" s="167">
        <v>936</v>
      </c>
      <c r="B711" s="160" t="s">
        <v>380</v>
      </c>
      <c r="C711" s="166" t="s">
        <v>421</v>
      </c>
    </row>
    <row r="712" spans="1:3" x14ac:dyDescent="0.2">
      <c r="A712" s="167">
        <v>937</v>
      </c>
      <c r="B712" s="160" t="s">
        <v>380</v>
      </c>
      <c r="C712" s="166" t="s">
        <v>421</v>
      </c>
    </row>
    <row r="713" spans="1:3" x14ac:dyDescent="0.2">
      <c r="A713" s="167">
        <v>938</v>
      </c>
      <c r="B713" s="160" t="s">
        <v>380</v>
      </c>
      <c r="C713" s="166" t="s">
        <v>421</v>
      </c>
    </row>
    <row r="714" spans="1:3" x14ac:dyDescent="0.2">
      <c r="A714" s="167">
        <v>939</v>
      </c>
      <c r="B714" s="160" t="s">
        <v>380</v>
      </c>
      <c r="C714" s="166" t="s">
        <v>421</v>
      </c>
    </row>
    <row r="715" spans="1:3" x14ac:dyDescent="0.2">
      <c r="A715" s="167">
        <v>940</v>
      </c>
      <c r="B715" s="160" t="s">
        <v>381</v>
      </c>
      <c r="C715" s="166" t="s">
        <v>418</v>
      </c>
    </row>
    <row r="716" spans="1:3" x14ac:dyDescent="0.2">
      <c r="A716" s="167">
        <v>941</v>
      </c>
      <c r="B716" s="160" t="s">
        <v>382</v>
      </c>
      <c r="C716" s="166" t="s">
        <v>418</v>
      </c>
    </row>
    <row r="717" spans="1:3" x14ac:dyDescent="0.2">
      <c r="A717" s="167">
        <v>942</v>
      </c>
      <c r="B717" s="160" t="s">
        <v>235</v>
      </c>
      <c r="C717" s="166" t="s">
        <v>421</v>
      </c>
    </row>
    <row r="718" spans="1:3" x14ac:dyDescent="0.2">
      <c r="A718" s="167">
        <v>943</v>
      </c>
      <c r="B718" s="160" t="s">
        <v>226</v>
      </c>
      <c r="C718" s="166" t="s">
        <v>421</v>
      </c>
    </row>
    <row r="719" spans="1:3" x14ac:dyDescent="0.2">
      <c r="A719" s="167">
        <v>944</v>
      </c>
      <c r="B719" s="160" t="s">
        <v>226</v>
      </c>
      <c r="C719" s="166" t="s">
        <v>421</v>
      </c>
    </row>
    <row r="720" spans="1:3" x14ac:dyDescent="0.2">
      <c r="A720" s="167">
        <v>945</v>
      </c>
      <c r="B720" s="160" t="s">
        <v>226</v>
      </c>
      <c r="C720" s="166" t="s">
        <v>421</v>
      </c>
    </row>
    <row r="721" spans="1:3" x14ac:dyDescent="0.2">
      <c r="A721" s="167">
        <v>946</v>
      </c>
      <c r="B721" s="160" t="s">
        <v>226</v>
      </c>
      <c r="C721" s="166" t="s">
        <v>421</v>
      </c>
    </row>
    <row r="722" spans="1:3" x14ac:dyDescent="0.2">
      <c r="A722" s="167">
        <v>947</v>
      </c>
      <c r="B722" s="160" t="s">
        <v>383</v>
      </c>
      <c r="C722" s="166" t="s">
        <v>421</v>
      </c>
    </row>
    <row r="723" spans="1:3" x14ac:dyDescent="0.2">
      <c r="A723" s="167">
        <v>948</v>
      </c>
      <c r="B723" s="160" t="s">
        <v>384</v>
      </c>
      <c r="C723" s="166" t="s">
        <v>421</v>
      </c>
    </row>
    <row r="724" spans="1:3" x14ac:dyDescent="0.2">
      <c r="A724" s="167">
        <v>949</v>
      </c>
      <c r="B724" s="160" t="s">
        <v>385</v>
      </c>
      <c r="C724" s="166" t="s">
        <v>421</v>
      </c>
    </row>
    <row r="725" spans="1:3" x14ac:dyDescent="0.2">
      <c r="A725" s="167">
        <v>950</v>
      </c>
      <c r="B725" s="160" t="s">
        <v>386</v>
      </c>
      <c r="C725" s="166" t="s">
        <v>422</v>
      </c>
    </row>
    <row r="726" spans="1:3" x14ac:dyDescent="0.2">
      <c r="A726" s="167">
        <v>951</v>
      </c>
      <c r="B726" s="160" t="s">
        <v>387</v>
      </c>
      <c r="C726" s="166" t="s">
        <v>422</v>
      </c>
    </row>
    <row r="727" spans="1:3" x14ac:dyDescent="0.2">
      <c r="A727" s="167">
        <v>952</v>
      </c>
      <c r="B727" s="160" t="s">
        <v>388</v>
      </c>
      <c r="C727" s="166" t="s">
        <v>421</v>
      </c>
    </row>
    <row r="728" spans="1:3" x14ac:dyDescent="0.2">
      <c r="A728" s="167">
        <v>953</v>
      </c>
      <c r="B728" s="160" t="s">
        <v>389</v>
      </c>
      <c r="C728" s="166" t="s">
        <v>421</v>
      </c>
    </row>
    <row r="729" spans="1:3" x14ac:dyDescent="0.2">
      <c r="A729" s="167">
        <v>954</v>
      </c>
      <c r="B729" s="160" t="s">
        <v>390</v>
      </c>
      <c r="C729" s="166" t="s">
        <v>421</v>
      </c>
    </row>
    <row r="730" spans="1:3" x14ac:dyDescent="0.2">
      <c r="A730" s="167">
        <v>955</v>
      </c>
      <c r="B730" s="160" t="s">
        <v>391</v>
      </c>
      <c r="C730" s="166" t="s">
        <v>421</v>
      </c>
    </row>
    <row r="731" spans="1:3" x14ac:dyDescent="0.2">
      <c r="A731" s="167">
        <v>956</v>
      </c>
      <c r="B731" s="160" t="s">
        <v>392</v>
      </c>
      <c r="C731" s="166" t="s">
        <v>421</v>
      </c>
    </row>
    <row r="732" spans="1:3" x14ac:dyDescent="0.2">
      <c r="A732" s="167">
        <v>957</v>
      </c>
      <c r="B732" s="160" t="s">
        <v>393</v>
      </c>
      <c r="C732" s="166" t="s">
        <v>421</v>
      </c>
    </row>
    <row r="733" spans="1:3" x14ac:dyDescent="0.2">
      <c r="A733" s="167">
        <v>958</v>
      </c>
      <c r="B733" s="160" t="s">
        <v>394</v>
      </c>
      <c r="C733" s="166" t="s">
        <v>421</v>
      </c>
    </row>
    <row r="734" spans="1:3" x14ac:dyDescent="0.2">
      <c r="A734" s="167">
        <v>959</v>
      </c>
      <c r="B734" s="160" t="s">
        <v>395</v>
      </c>
      <c r="C734" s="166" t="s">
        <v>421</v>
      </c>
    </row>
    <row r="735" spans="1:3" x14ac:dyDescent="0.2">
      <c r="A735" s="167">
        <v>960</v>
      </c>
      <c r="B735" s="160" t="s">
        <v>396</v>
      </c>
      <c r="C735" s="166" t="s">
        <v>421</v>
      </c>
    </row>
    <row r="736" spans="1:3" x14ac:dyDescent="0.2">
      <c r="A736" s="167">
        <v>961</v>
      </c>
      <c r="B736" s="160" t="s">
        <v>397</v>
      </c>
      <c r="C736" s="166" t="s">
        <v>421</v>
      </c>
    </row>
    <row r="737" spans="1:3" x14ac:dyDescent="0.2">
      <c r="A737" s="167">
        <v>962</v>
      </c>
      <c r="B737" s="160" t="s">
        <v>398</v>
      </c>
      <c r="C737" s="166" t="s">
        <v>421</v>
      </c>
    </row>
    <row r="738" spans="1:3" x14ac:dyDescent="0.2">
      <c r="A738" s="167">
        <v>963</v>
      </c>
      <c r="B738" s="160" t="s">
        <v>399</v>
      </c>
      <c r="C738" s="166" t="s">
        <v>421</v>
      </c>
    </row>
    <row r="739" spans="1:3" x14ac:dyDescent="0.2">
      <c r="A739" s="167">
        <v>964</v>
      </c>
      <c r="B739" s="160" t="s">
        <v>400</v>
      </c>
      <c r="C739" s="166" t="s">
        <v>421</v>
      </c>
    </row>
    <row r="740" spans="1:3" x14ac:dyDescent="0.2">
      <c r="A740" s="167">
        <v>965</v>
      </c>
      <c r="B740" s="160" t="s">
        <v>401</v>
      </c>
      <c r="C740" s="166" t="s">
        <v>421</v>
      </c>
    </row>
    <row r="741" spans="1:3" x14ac:dyDescent="0.2">
      <c r="A741" s="167">
        <v>966</v>
      </c>
      <c r="B741" s="160" t="s">
        <v>246</v>
      </c>
      <c r="C741" s="166" t="s">
        <v>422</v>
      </c>
    </row>
    <row r="742" spans="1:3" x14ac:dyDescent="0.2">
      <c r="A742" s="167">
        <v>967</v>
      </c>
      <c r="B742" s="160" t="s">
        <v>258</v>
      </c>
      <c r="C742" s="166" t="s">
        <v>421</v>
      </c>
    </row>
    <row r="743" spans="1:3" x14ac:dyDescent="0.2">
      <c r="A743" s="167">
        <v>968</v>
      </c>
      <c r="B743" s="160" t="s">
        <v>258</v>
      </c>
      <c r="C743" s="166" t="s">
        <v>421</v>
      </c>
    </row>
    <row r="744" spans="1:3" x14ac:dyDescent="0.2">
      <c r="A744" s="167">
        <v>969</v>
      </c>
      <c r="B744" s="160" t="s">
        <v>401</v>
      </c>
      <c r="C744" s="166" t="s">
        <v>421</v>
      </c>
    </row>
    <row r="745" spans="1:3" x14ac:dyDescent="0.2">
      <c r="A745" s="167">
        <v>970</v>
      </c>
      <c r="B745" s="160" t="s">
        <v>214</v>
      </c>
      <c r="C745" s="166" t="s">
        <v>421</v>
      </c>
    </row>
    <row r="746" spans="1:3" x14ac:dyDescent="0.2">
      <c r="A746" s="167">
        <v>971</v>
      </c>
      <c r="B746" s="160" t="s">
        <v>402</v>
      </c>
      <c r="C746" s="166" t="s">
        <v>421</v>
      </c>
    </row>
    <row r="747" spans="1:3" x14ac:dyDescent="0.2">
      <c r="A747" s="167">
        <v>972</v>
      </c>
      <c r="B747" s="160" t="s">
        <v>403</v>
      </c>
      <c r="C747" s="166" t="s">
        <v>421</v>
      </c>
    </row>
    <row r="748" spans="1:3" x14ac:dyDescent="0.2">
      <c r="A748" s="167">
        <v>973</v>
      </c>
      <c r="B748" s="160" t="s">
        <v>256</v>
      </c>
      <c r="C748" s="166" t="s">
        <v>421</v>
      </c>
    </row>
    <row r="749" spans="1:3" x14ac:dyDescent="0.2">
      <c r="A749" s="167">
        <v>974</v>
      </c>
      <c r="B749" s="160" t="s">
        <v>282</v>
      </c>
      <c r="C749" s="166" t="s">
        <v>421</v>
      </c>
    </row>
    <row r="750" spans="1:3" x14ac:dyDescent="0.2">
      <c r="A750" s="167">
        <v>975</v>
      </c>
      <c r="B750" s="160" t="s">
        <v>404</v>
      </c>
      <c r="C750" s="166" t="s">
        <v>421</v>
      </c>
    </row>
    <row r="751" spans="1:3" x14ac:dyDescent="0.2">
      <c r="A751" s="167">
        <v>976</v>
      </c>
      <c r="B751" s="160" t="s">
        <v>405</v>
      </c>
      <c r="C751" s="166" t="s">
        <v>421</v>
      </c>
    </row>
    <row r="752" spans="1:3" x14ac:dyDescent="0.2">
      <c r="A752" s="167">
        <v>978</v>
      </c>
      <c r="B752" s="160" t="s">
        <v>240</v>
      </c>
      <c r="C752" s="166" t="s">
        <v>422</v>
      </c>
    </row>
    <row r="753" spans="1:3" x14ac:dyDescent="0.2">
      <c r="A753" s="167">
        <v>979</v>
      </c>
      <c r="B753" s="160" t="s">
        <v>279</v>
      </c>
      <c r="C753" s="166" t="s">
        <v>422</v>
      </c>
    </row>
    <row r="754" spans="1:3" x14ac:dyDescent="0.2">
      <c r="A754" s="167">
        <v>980</v>
      </c>
      <c r="B754" s="160" t="s">
        <v>406</v>
      </c>
      <c r="C754" s="166" t="s">
        <v>421</v>
      </c>
    </row>
    <row r="755" spans="1:3" x14ac:dyDescent="0.2">
      <c r="A755" s="167">
        <v>981</v>
      </c>
      <c r="B755" s="160" t="s">
        <v>407</v>
      </c>
      <c r="C755" s="166" t="s">
        <v>422</v>
      </c>
    </row>
    <row r="756" spans="1:3" x14ac:dyDescent="0.2">
      <c r="A756" s="167">
        <v>982</v>
      </c>
      <c r="B756" s="160" t="s">
        <v>408</v>
      </c>
      <c r="C756" s="166" t="s">
        <v>421</v>
      </c>
    </row>
    <row r="757" spans="1:3" x14ac:dyDescent="0.2">
      <c r="A757" s="167">
        <v>983</v>
      </c>
      <c r="B757" s="160" t="s">
        <v>409</v>
      </c>
      <c r="C757" s="166" t="s">
        <v>421</v>
      </c>
    </row>
    <row r="758" spans="1:3" x14ac:dyDescent="0.2">
      <c r="A758" s="167">
        <v>984</v>
      </c>
      <c r="B758" s="160" t="s">
        <v>410</v>
      </c>
      <c r="C758" s="166" t="s">
        <v>421</v>
      </c>
    </row>
    <row r="759" spans="1:3" x14ac:dyDescent="0.2">
      <c r="A759" s="167">
        <v>985</v>
      </c>
      <c r="B759" s="160" t="s">
        <v>411</v>
      </c>
      <c r="C759" s="166" t="s">
        <v>421</v>
      </c>
    </row>
    <row r="760" spans="1:3" x14ac:dyDescent="0.2">
      <c r="A760" s="167">
        <v>989</v>
      </c>
      <c r="B760" s="160" t="s">
        <v>295</v>
      </c>
      <c r="C760" s="166" t="s">
        <v>421</v>
      </c>
    </row>
    <row r="761" spans="1:3" x14ac:dyDescent="0.2">
      <c r="A761" s="167">
        <v>990</v>
      </c>
      <c r="B761" s="160" t="s">
        <v>296</v>
      </c>
      <c r="C761" s="166" t="s">
        <v>422</v>
      </c>
    </row>
    <row r="762" spans="1:3" x14ac:dyDescent="0.2">
      <c r="A762" s="167">
        <v>991</v>
      </c>
      <c r="B762" s="160" t="s">
        <v>246</v>
      </c>
      <c r="C762" s="166" t="s">
        <v>422</v>
      </c>
    </row>
    <row r="763" spans="1:3" x14ac:dyDescent="0.2">
      <c r="A763" s="167">
        <v>996</v>
      </c>
      <c r="B763" s="160" t="s">
        <v>325</v>
      </c>
      <c r="C763" s="166" t="s">
        <v>421</v>
      </c>
    </row>
    <row r="764" spans="1:3" x14ac:dyDescent="0.2">
      <c r="A764" s="167">
        <v>997</v>
      </c>
      <c r="B764" s="160" t="s">
        <v>412</v>
      </c>
      <c r="C764" s="166" t="s">
        <v>421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EX24"/>
  <sheetViews>
    <sheetView zoomScaleNormal="100" workbookViewId="0">
      <selection activeCell="Q20" sqref="Q20"/>
    </sheetView>
  </sheetViews>
  <sheetFormatPr defaultRowHeight="12.75" x14ac:dyDescent="0.2"/>
  <cols>
    <col min="1" max="1" width="2.42578125" style="100" customWidth="1"/>
    <col min="2" max="2" width="33.7109375" style="100" customWidth="1"/>
    <col min="3" max="4" width="14.140625" style="100" customWidth="1"/>
    <col min="5" max="9" width="12.140625" style="100" customWidth="1"/>
    <col min="10" max="10" width="5.5703125" style="100" customWidth="1"/>
    <col min="11" max="11" width="5.28515625" style="100" customWidth="1"/>
    <col min="12" max="12" width="35.28515625" style="100" customWidth="1"/>
    <col min="13" max="20" width="11.7109375" style="100" customWidth="1"/>
    <col min="21" max="27" width="9.140625" style="100"/>
    <col min="28" max="28" width="25" style="100" bestFit="1" customWidth="1"/>
    <col min="29" max="29" width="14.5703125" style="100" bestFit="1" customWidth="1"/>
    <col min="30" max="16384" width="9.140625" style="100"/>
  </cols>
  <sheetData>
    <row r="1" spans="1:154" x14ac:dyDescent="0.2">
      <c r="B1" s="85" t="s">
        <v>23</v>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row>
    <row r="2" spans="1:154" s="102" customFormat="1" ht="21.75" customHeight="1" x14ac:dyDescent="0.2">
      <c r="B2" s="306" t="str">
        <f>Overview!B4&amp; " - Effective from "&amp;Overview!D4&amp;" - "&amp;Overview!E4</f>
        <v>Vattenfall Networks Limited - GSP D - Effective from 1 April 2021 - Submitted</v>
      </c>
      <c r="C2" s="307"/>
      <c r="D2" s="307"/>
      <c r="E2" s="307"/>
      <c r="F2" s="307"/>
      <c r="G2" s="307"/>
      <c r="H2" s="307"/>
      <c r="I2" s="307"/>
      <c r="J2" s="307"/>
      <c r="K2" s="307"/>
      <c r="L2" s="307"/>
      <c r="M2" s="307"/>
      <c r="N2" s="307"/>
      <c r="O2" s="307"/>
      <c r="P2" s="307"/>
      <c r="Q2" s="307"/>
      <c r="R2" s="307"/>
      <c r="S2" s="307"/>
      <c r="T2" s="308"/>
      <c r="U2" s="101"/>
      <c r="V2" s="101"/>
      <c r="W2" s="101"/>
      <c r="X2" s="101"/>
      <c r="Y2" s="101"/>
      <c r="Z2" s="101"/>
      <c r="AA2" s="101"/>
      <c r="AB2" s="23"/>
      <c r="AC2" s="41" t="s">
        <v>170</v>
      </c>
      <c r="AD2" s="41" t="s">
        <v>172</v>
      </c>
      <c r="AE2" s="41" t="s">
        <v>171</v>
      </c>
      <c r="AF2" s="141" t="s">
        <v>29</v>
      </c>
      <c r="AG2" s="141" t="s">
        <v>30</v>
      </c>
      <c r="AH2" s="23" t="s">
        <v>136</v>
      </c>
      <c r="AI2" s="141" t="s">
        <v>37</v>
      </c>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row>
    <row r="3" spans="1:154" s="104" customFormat="1" ht="9" customHeight="1" x14ac:dyDescent="0.2">
      <c r="A3" s="103"/>
      <c r="B3" s="103"/>
      <c r="C3" s="103"/>
      <c r="D3" s="103"/>
      <c r="E3" s="103"/>
      <c r="F3" s="103"/>
      <c r="G3" s="103"/>
      <c r="H3" s="103"/>
      <c r="I3" s="103"/>
      <c r="J3" s="103"/>
      <c r="K3" s="103"/>
      <c r="L3" s="101"/>
      <c r="M3" s="101"/>
      <c r="N3" s="101"/>
      <c r="O3" s="101"/>
      <c r="P3" s="101"/>
      <c r="Q3" s="101"/>
      <c r="R3" s="101"/>
      <c r="S3" s="101"/>
      <c r="T3" s="101"/>
      <c r="U3" s="101"/>
      <c r="V3" s="101"/>
      <c r="W3" s="101"/>
      <c r="X3" s="101"/>
      <c r="Y3" s="101"/>
      <c r="Z3" s="101"/>
      <c r="AA3" s="101"/>
      <c r="AB3" s="17" t="s">
        <v>150</v>
      </c>
      <c r="AC3" s="143" t="s">
        <v>176</v>
      </c>
      <c r="AD3" s="144" t="s">
        <v>178</v>
      </c>
      <c r="AE3" s="145" t="s">
        <v>171</v>
      </c>
      <c r="AF3" s="151" t="s">
        <v>180</v>
      </c>
      <c r="AG3" s="146" t="s">
        <v>183</v>
      </c>
      <c r="AH3" s="146" t="s">
        <v>183</v>
      </c>
      <c r="AI3" s="147" t="s">
        <v>183</v>
      </c>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row>
    <row r="4" spans="1:154" ht="26.25" customHeight="1" x14ac:dyDescent="0.2">
      <c r="B4" s="312" t="s">
        <v>174</v>
      </c>
      <c r="C4" s="313"/>
      <c r="D4" s="313"/>
      <c r="E4" s="313"/>
      <c r="F4" s="313"/>
      <c r="G4" s="313"/>
      <c r="H4" s="313"/>
      <c r="I4" s="314"/>
      <c r="L4" s="312" t="s">
        <v>175</v>
      </c>
      <c r="M4" s="313"/>
      <c r="N4" s="313"/>
      <c r="O4" s="313"/>
      <c r="P4" s="313"/>
      <c r="Q4" s="313"/>
      <c r="R4" s="313"/>
      <c r="S4" s="313"/>
      <c r="T4" s="314"/>
      <c r="AB4" s="17" t="s">
        <v>151</v>
      </c>
      <c r="AC4" s="143" t="s">
        <v>176</v>
      </c>
      <c r="AD4" s="144" t="s">
        <v>178</v>
      </c>
      <c r="AE4" s="145" t="s">
        <v>171</v>
      </c>
      <c r="AF4" s="146" t="s">
        <v>183</v>
      </c>
      <c r="AG4" s="146" t="s">
        <v>183</v>
      </c>
      <c r="AH4" s="146" t="s">
        <v>183</v>
      </c>
      <c r="AI4" s="147" t="s">
        <v>183</v>
      </c>
    </row>
    <row r="5" spans="1:154" ht="18" customHeight="1" x14ac:dyDescent="0.2">
      <c r="B5" s="316" t="s">
        <v>107</v>
      </c>
      <c r="C5" s="316"/>
      <c r="D5" s="316"/>
      <c r="E5" s="316"/>
      <c r="F5" s="316"/>
      <c r="G5" s="316"/>
      <c r="H5" s="316"/>
      <c r="I5" s="316"/>
      <c r="L5" s="316" t="s">
        <v>109</v>
      </c>
      <c r="M5" s="316"/>
      <c r="N5" s="316"/>
      <c r="O5" s="316"/>
      <c r="P5" s="316"/>
      <c r="Q5" s="316"/>
      <c r="R5" s="316"/>
      <c r="S5" s="316"/>
      <c r="T5" s="316"/>
      <c r="AB5" s="17" t="s">
        <v>152</v>
      </c>
      <c r="AC5" s="143" t="s">
        <v>176</v>
      </c>
      <c r="AD5" s="144" t="s">
        <v>178</v>
      </c>
      <c r="AE5" s="145" t="s">
        <v>171</v>
      </c>
      <c r="AF5" s="151" t="s">
        <v>180</v>
      </c>
      <c r="AG5" s="146" t="s">
        <v>183</v>
      </c>
      <c r="AH5" s="146" t="s">
        <v>183</v>
      </c>
      <c r="AI5" s="147" t="s">
        <v>183</v>
      </c>
    </row>
    <row r="6" spans="1:154" s="105" customFormat="1" ht="27.75" customHeight="1" x14ac:dyDescent="0.2">
      <c r="B6" s="315" t="s">
        <v>113</v>
      </c>
      <c r="C6" s="315"/>
      <c r="D6" s="315"/>
      <c r="E6" s="315"/>
      <c r="F6" s="315"/>
      <c r="G6" s="315"/>
      <c r="H6" s="315"/>
      <c r="I6" s="315"/>
      <c r="L6" s="315" t="s">
        <v>114</v>
      </c>
      <c r="M6" s="315"/>
      <c r="N6" s="315"/>
      <c r="O6" s="315"/>
      <c r="P6" s="315"/>
      <c r="Q6" s="315"/>
      <c r="R6" s="315"/>
      <c r="S6" s="315"/>
      <c r="T6" s="315"/>
      <c r="AB6" s="17" t="s">
        <v>153</v>
      </c>
      <c r="AC6" s="143" t="s">
        <v>176</v>
      </c>
      <c r="AD6" s="144" t="s">
        <v>178</v>
      </c>
      <c r="AE6" s="145" t="s">
        <v>171</v>
      </c>
      <c r="AF6" s="146" t="s">
        <v>183</v>
      </c>
      <c r="AG6" s="146" t="s">
        <v>183</v>
      </c>
      <c r="AH6" s="146" t="s">
        <v>183</v>
      </c>
      <c r="AI6" s="147" t="s">
        <v>183</v>
      </c>
    </row>
    <row r="7" spans="1:154" ht="18" customHeight="1" x14ac:dyDescent="0.2">
      <c r="B7" s="316" t="s">
        <v>108</v>
      </c>
      <c r="C7" s="316"/>
      <c r="D7" s="316"/>
      <c r="E7" s="316"/>
      <c r="F7" s="316"/>
      <c r="G7" s="316"/>
      <c r="H7" s="316"/>
      <c r="I7" s="316"/>
      <c r="L7" s="316" t="s">
        <v>110</v>
      </c>
      <c r="M7" s="316"/>
      <c r="N7" s="316"/>
      <c r="O7" s="316"/>
      <c r="P7" s="316"/>
      <c r="Q7" s="316"/>
      <c r="R7" s="316"/>
      <c r="S7" s="316"/>
      <c r="T7" s="316"/>
      <c r="AB7" s="17" t="s">
        <v>154</v>
      </c>
      <c r="AC7" s="143" t="s">
        <v>176</v>
      </c>
      <c r="AD7" s="144" t="s">
        <v>178</v>
      </c>
      <c r="AE7" s="145" t="s">
        <v>171</v>
      </c>
      <c r="AF7" s="151" t="s">
        <v>180</v>
      </c>
      <c r="AG7" s="151" t="s">
        <v>181</v>
      </c>
      <c r="AH7" s="152" t="s">
        <v>182</v>
      </c>
      <c r="AI7" s="153" t="s">
        <v>37</v>
      </c>
    </row>
    <row r="8" spans="1:154" ht="8.25" customHeight="1" x14ac:dyDescent="0.2">
      <c r="AB8" s="17" t="s">
        <v>155</v>
      </c>
      <c r="AC8" s="143" t="s">
        <v>176</v>
      </c>
      <c r="AD8" s="144" t="s">
        <v>178</v>
      </c>
      <c r="AE8" s="145" t="s">
        <v>171</v>
      </c>
      <c r="AF8" s="151" t="s">
        <v>180</v>
      </c>
      <c r="AG8" s="151" t="s">
        <v>181</v>
      </c>
      <c r="AH8" s="152" t="s">
        <v>182</v>
      </c>
      <c r="AI8" s="148" t="s">
        <v>37</v>
      </c>
    </row>
    <row r="9" spans="1:154" ht="72" customHeight="1" x14ac:dyDescent="0.2">
      <c r="B9" s="106" t="s">
        <v>111</v>
      </c>
      <c r="C9" s="107" t="str">
        <f>IFERROR(VLOOKUP($B$10,$AB$2:$AI$18,2,FALSE),AC2)</f>
        <v>Red unit charge
p/kWh</v>
      </c>
      <c r="D9" s="107" t="str">
        <f>IFERROR(VLOOKUP($B$10,$AB$2:$AI$18,3,FALSE),AD2)</f>
        <v>Amber unit charge
p/kWh</v>
      </c>
      <c r="E9" s="107" t="str">
        <f>IFERROR(VLOOKUP($B$10,$AB$2:$AI$18,4,FALSE),AE2)</f>
        <v>Green unit charge
p/kWh</v>
      </c>
      <c r="F9" s="107" t="str">
        <f>IFERROR(VLOOKUP($B$10,$AB$2:$AI$18,5,FALSE),AF2)</f>
        <v>Fixed charge 
p/MPAN/day</v>
      </c>
      <c r="G9" s="107" t="str">
        <f>IFERROR(VLOOKUP($B$10,$AB$2:$AI$18,6,FALSE),AG2)</f>
        <v>Capacity charge 
p/kVA/day</v>
      </c>
      <c r="H9" s="107" t="str">
        <f>IFERROR(VLOOKUP($B$10,$AB$2:$AI$18,7,FALSE),AH2)</f>
        <v>Exceeded Capacity charge 
p/kVA/day</v>
      </c>
      <c r="I9" s="107" t="str">
        <f>IFERROR(VLOOKUP($B$10,$AB$2:$AI$18,8,FALSE),AI2)</f>
        <v>Reactive power charge
p/kVArh</v>
      </c>
      <c r="L9" s="106" t="s">
        <v>112</v>
      </c>
      <c r="M9" s="125" t="str">
        <f>'Annex 2 EHV charges'!H10</f>
        <v>Import
Super Red
unit charge
(p/kWh)</v>
      </c>
      <c r="N9" s="125" t="str">
        <f>'Annex 2 EHV charges'!I10</f>
        <v>Import
fixed charge
(p/day)</v>
      </c>
      <c r="O9" s="125" t="str">
        <f>'Annex 2 EHV charges'!J10</f>
        <v>Import
capacity charge
(p/kVA/day)</v>
      </c>
      <c r="P9" s="125" t="str">
        <f>'Annex 2 EHV charges'!K10</f>
        <v>Import
exceeded capacity charge
(p/kVA/day)</v>
      </c>
      <c r="Q9" s="126" t="str">
        <f>'Annex 2 EHV charges'!L10</f>
        <v>Export
Super Red
unit charge
(p/kWh)</v>
      </c>
      <c r="R9" s="126" t="str">
        <f>'Annex 2 EHV charges'!M10</f>
        <v>Export
fixed charge
(p/day)</v>
      </c>
      <c r="S9" s="126" t="str">
        <f>'Annex 2 EHV charges'!N10</f>
        <v>Export
capacity charge
(p/kVA/day)</v>
      </c>
      <c r="T9" s="126" t="str">
        <f>'Annex 2 EHV charges'!O10</f>
        <v>Export
exceeded capacity charge
(p/kVA/day)</v>
      </c>
      <c r="AB9" s="17" t="s">
        <v>156</v>
      </c>
      <c r="AC9" s="143" t="s">
        <v>176</v>
      </c>
      <c r="AD9" s="144" t="s">
        <v>178</v>
      </c>
      <c r="AE9" s="145" t="s">
        <v>171</v>
      </c>
      <c r="AF9" s="151" t="s">
        <v>180</v>
      </c>
      <c r="AG9" s="151" t="s">
        <v>181</v>
      </c>
      <c r="AH9" s="152" t="s">
        <v>182</v>
      </c>
      <c r="AI9" s="148" t="s">
        <v>37</v>
      </c>
    </row>
    <row r="10" spans="1:154" ht="30" customHeight="1" x14ac:dyDescent="0.2">
      <c r="B10" s="94" t="s">
        <v>154</v>
      </c>
      <c r="C10" s="121">
        <f>IFERROR(VLOOKUP($B$10,'Annex 1 LV, HV and UMS charges'!$A:$K,4,FALSE),"")</f>
        <v>10.541</v>
      </c>
      <c r="D10" s="122">
        <f>IFERROR(VLOOKUP($B$10,'Annex 1 LV, HV and UMS charges'!$A:$K,5,FALSE),"")</f>
        <v>2.74</v>
      </c>
      <c r="E10" s="122">
        <f>IFERROR(VLOOKUP($B$10,'Annex 1 LV, HV and UMS charges'!$A:$K,6,FALSE),"")</f>
        <v>1.5489999999999999</v>
      </c>
      <c r="F10" s="96">
        <f>IFERROR(VLOOKUP($B$10,'Annex 1 LV, HV and UMS charges'!$A:$K,7,FALSE),"")</f>
        <v>16.89</v>
      </c>
      <c r="G10" s="96">
        <f>IFERROR(VLOOKUP($B$10,'Annex 1 LV, HV and UMS charges'!$A:$K,8,FALSE),"")</f>
        <v>2.48</v>
      </c>
      <c r="H10" s="96">
        <f>IFERROR(VLOOKUP($B$10,'Annex 1 LV, HV and UMS charges'!$A:$K,9,FALSE),"")</f>
        <v>4.5199999999999996</v>
      </c>
      <c r="I10" s="96">
        <f>IFERROR(VLOOKUP($B$10,'Annex 1 LV, HV and UMS charges'!$A:$K,10,FALSE),"")</f>
        <v>0.40400000000000003</v>
      </c>
      <c r="L10" s="94"/>
      <c r="M10" s="96" t="str">
        <f>IFERROR(VLOOKUP($L$10,'Annex 2 EHV charges'!$G:$O,2,FALSE),"")</f>
        <v/>
      </c>
      <c r="N10" s="96" t="str">
        <f>IFERROR(VLOOKUP($L$10,'Annex 2 EHV charges'!$G:$O,3,FALSE),"")</f>
        <v/>
      </c>
      <c r="O10" s="96" t="str">
        <f>IFERROR(VLOOKUP($L$10,'Annex 2 EHV charges'!$G:$O,4,FALSE),"")</f>
        <v/>
      </c>
      <c r="P10" s="96" t="str">
        <f>IFERROR(VLOOKUP($L$10,'Annex 2 EHV charges'!$G:$O,5,FALSE),"")</f>
        <v/>
      </c>
      <c r="Q10" s="109" t="str">
        <f>IFERROR(VLOOKUP($L$10,'Annex 2 EHV charges'!$G:$O,6,FALSE),"")</f>
        <v/>
      </c>
      <c r="R10" s="109" t="str">
        <f>IFERROR(VLOOKUP($L$10,'Annex 2 EHV charges'!$G:$O,7,FALSE),"")</f>
        <v/>
      </c>
      <c r="S10" s="109" t="str">
        <f>IFERROR(VLOOKUP($L$10,'Annex 2 EHV charges'!$G:$O,8,FALSE),"")</f>
        <v/>
      </c>
      <c r="T10" s="109" t="str">
        <f>IFERROR(VLOOKUP($L$10,'Annex 2 EHV charges'!$G:$O,9,FALSE),"")</f>
        <v/>
      </c>
      <c r="AB10" s="17" t="s">
        <v>157</v>
      </c>
      <c r="AC10" s="149" t="s">
        <v>177</v>
      </c>
      <c r="AD10" s="150" t="s">
        <v>179</v>
      </c>
      <c r="AE10" s="145" t="s">
        <v>171</v>
      </c>
      <c r="AF10" s="146" t="s">
        <v>183</v>
      </c>
      <c r="AG10" s="146" t="s">
        <v>183</v>
      </c>
      <c r="AH10" s="146" t="s">
        <v>183</v>
      </c>
      <c r="AI10" s="146" t="s">
        <v>183</v>
      </c>
    </row>
    <row r="11" spans="1:154" ht="7.5" customHeight="1" x14ac:dyDescent="0.2">
      <c r="AB11" s="17" t="s">
        <v>158</v>
      </c>
      <c r="AC11" s="143" t="s">
        <v>176</v>
      </c>
      <c r="AD11" s="144" t="s">
        <v>178</v>
      </c>
      <c r="AE11" s="145" t="s">
        <v>171</v>
      </c>
      <c r="AF11" s="151" t="s">
        <v>180</v>
      </c>
      <c r="AG11" s="146" t="s">
        <v>183</v>
      </c>
      <c r="AH11" s="146" t="s">
        <v>183</v>
      </c>
      <c r="AI11" s="146" t="s">
        <v>183</v>
      </c>
    </row>
    <row r="12" spans="1:154" ht="88.5" customHeight="1" x14ac:dyDescent="0.2">
      <c r="B12" s="110" t="s">
        <v>77</v>
      </c>
      <c r="C12" s="107" t="str">
        <f>C9</f>
        <v>Red unit charge
p/kWh</v>
      </c>
      <c r="D12" s="107" t="str">
        <f>D9</f>
        <v>Amber unit charge
p/kWh</v>
      </c>
      <c r="E12" s="107" t="str">
        <f>E9</f>
        <v>Green unit charge
p/kWh</v>
      </c>
      <c r="F12" s="107" t="s">
        <v>78</v>
      </c>
      <c r="G12" s="107" t="s">
        <v>75</v>
      </c>
      <c r="H12" s="107" t="s">
        <v>139</v>
      </c>
      <c r="I12" s="107" t="s">
        <v>76</v>
      </c>
      <c r="L12" s="110" t="s">
        <v>77</v>
      </c>
      <c r="M12" s="107" t="s">
        <v>97</v>
      </c>
      <c r="N12" s="107" t="s">
        <v>78</v>
      </c>
      <c r="O12" s="107" t="s">
        <v>93</v>
      </c>
      <c r="P12" s="107" t="s">
        <v>139</v>
      </c>
      <c r="Q12" s="108" t="s">
        <v>95</v>
      </c>
      <c r="R12" s="108" t="s">
        <v>78</v>
      </c>
      <c r="S12" s="108" t="s">
        <v>94</v>
      </c>
      <c r="T12" s="108" t="s">
        <v>139</v>
      </c>
      <c r="AB12" s="17" t="s">
        <v>159</v>
      </c>
      <c r="AC12" s="143" t="s">
        <v>176</v>
      </c>
      <c r="AD12" s="144" t="s">
        <v>178</v>
      </c>
      <c r="AE12" s="145" t="s">
        <v>171</v>
      </c>
      <c r="AF12" s="151" t="s">
        <v>180</v>
      </c>
      <c r="AG12" s="146" t="s">
        <v>183</v>
      </c>
      <c r="AH12" s="146" t="s">
        <v>183</v>
      </c>
      <c r="AI12" s="146" t="s">
        <v>183</v>
      </c>
    </row>
    <row r="13" spans="1:154" ht="30" customHeight="1" x14ac:dyDescent="0.2">
      <c r="B13" s="111" t="s">
        <v>79</v>
      </c>
      <c r="C13" s="116"/>
      <c r="D13" s="116"/>
      <c r="E13" s="116"/>
      <c r="F13" s="116"/>
      <c r="G13" s="116"/>
      <c r="H13" s="116"/>
      <c r="I13" s="116"/>
      <c r="L13" s="111" t="s">
        <v>79</v>
      </c>
      <c r="M13" s="97"/>
      <c r="N13" s="97"/>
      <c r="O13" s="97"/>
      <c r="P13" s="97"/>
      <c r="Q13" s="98"/>
      <c r="R13" s="98">
        <f>N13</f>
        <v>0</v>
      </c>
      <c r="S13" s="98"/>
      <c r="T13" s="98"/>
      <c r="AB13" s="17" t="s">
        <v>160</v>
      </c>
      <c r="AC13" s="143" t="s">
        <v>176</v>
      </c>
      <c r="AD13" s="144" t="s">
        <v>178</v>
      </c>
      <c r="AE13" s="145" t="s">
        <v>171</v>
      </c>
      <c r="AF13" s="151" t="s">
        <v>180</v>
      </c>
      <c r="AG13" s="146" t="s">
        <v>183</v>
      </c>
      <c r="AH13" s="146" t="s">
        <v>183</v>
      </c>
      <c r="AI13" s="148" t="s">
        <v>37</v>
      </c>
    </row>
    <row r="14" spans="1:154" ht="30" customHeight="1" x14ac:dyDescent="0.2">
      <c r="B14" s="112" t="s">
        <v>81</v>
      </c>
      <c r="C14" s="95">
        <f t="shared" ref="C14:I14" si="0">C13</f>
        <v>0</v>
      </c>
      <c r="D14" s="95">
        <f t="shared" si="0"/>
        <v>0</v>
      </c>
      <c r="E14" s="95">
        <f t="shared" si="0"/>
        <v>0</v>
      </c>
      <c r="F14" s="95">
        <f t="shared" si="0"/>
        <v>0</v>
      </c>
      <c r="G14" s="95">
        <f t="shared" si="0"/>
        <v>0</v>
      </c>
      <c r="H14" s="95">
        <f t="shared" si="0"/>
        <v>0</v>
      </c>
      <c r="I14" s="95">
        <f t="shared" si="0"/>
        <v>0</v>
      </c>
      <c r="L14" s="112" t="s">
        <v>81</v>
      </c>
      <c r="M14" s="95">
        <f>M13</f>
        <v>0</v>
      </c>
      <c r="N14" s="95">
        <f t="shared" ref="N14:T14" si="1">N13</f>
        <v>0</v>
      </c>
      <c r="O14" s="95">
        <f t="shared" si="1"/>
        <v>0</v>
      </c>
      <c r="P14" s="95">
        <f t="shared" si="1"/>
        <v>0</v>
      </c>
      <c r="Q14" s="99">
        <f t="shared" si="1"/>
        <v>0</v>
      </c>
      <c r="R14" s="99">
        <f t="shared" si="1"/>
        <v>0</v>
      </c>
      <c r="S14" s="99">
        <f t="shared" si="1"/>
        <v>0</v>
      </c>
      <c r="T14" s="99">
        <f t="shared" si="1"/>
        <v>0</v>
      </c>
      <c r="AB14" s="17" t="s">
        <v>161</v>
      </c>
      <c r="AC14" s="143" t="s">
        <v>176</v>
      </c>
      <c r="AD14" s="144" t="s">
        <v>178</v>
      </c>
      <c r="AE14" s="145" t="s">
        <v>171</v>
      </c>
      <c r="AF14" s="151" t="s">
        <v>180</v>
      </c>
      <c r="AG14" s="146" t="s">
        <v>183</v>
      </c>
      <c r="AH14" s="146" t="s">
        <v>183</v>
      </c>
      <c r="AI14" s="146" t="s">
        <v>183</v>
      </c>
    </row>
    <row r="15" spans="1:154" ht="7.5" customHeight="1" x14ac:dyDescent="0.2">
      <c r="AB15" s="17" t="s">
        <v>162</v>
      </c>
      <c r="AC15" s="143" t="s">
        <v>176</v>
      </c>
      <c r="AD15" s="144" t="s">
        <v>178</v>
      </c>
      <c r="AE15" s="145" t="s">
        <v>171</v>
      </c>
      <c r="AF15" s="151" t="s">
        <v>180</v>
      </c>
      <c r="AG15" s="146" t="s">
        <v>183</v>
      </c>
      <c r="AH15" s="146" t="s">
        <v>183</v>
      </c>
      <c r="AI15" s="148" t="s">
        <v>37</v>
      </c>
    </row>
    <row r="16" spans="1:154" ht="63.75" customHeight="1" x14ac:dyDescent="0.2">
      <c r="B16" s="110" t="s">
        <v>80</v>
      </c>
      <c r="C16" s="107" t="s">
        <v>90</v>
      </c>
      <c r="D16" s="107" t="s">
        <v>91</v>
      </c>
      <c r="E16" s="107" t="s">
        <v>92</v>
      </c>
      <c r="F16" s="107" t="s">
        <v>86</v>
      </c>
      <c r="G16" s="107" t="s">
        <v>85</v>
      </c>
      <c r="H16" s="107" t="s">
        <v>140</v>
      </c>
      <c r="I16" s="107" t="s">
        <v>84</v>
      </c>
      <c r="L16" s="110" t="s">
        <v>80</v>
      </c>
      <c r="M16" s="107" t="s">
        <v>98</v>
      </c>
      <c r="N16" s="107" t="s">
        <v>96</v>
      </c>
      <c r="O16" s="107" t="s">
        <v>101</v>
      </c>
      <c r="P16" s="107" t="s">
        <v>141</v>
      </c>
      <c r="Q16" s="108" t="s">
        <v>99</v>
      </c>
      <c r="R16" s="108" t="s">
        <v>100</v>
      </c>
      <c r="S16" s="108" t="s">
        <v>102</v>
      </c>
      <c r="T16" s="108" t="s">
        <v>142</v>
      </c>
      <c r="AB16" s="17" t="s">
        <v>163</v>
      </c>
      <c r="AC16" s="143" t="s">
        <v>176</v>
      </c>
      <c r="AD16" s="144" t="s">
        <v>178</v>
      </c>
      <c r="AE16" s="145" t="s">
        <v>171</v>
      </c>
      <c r="AF16" s="151" t="s">
        <v>180</v>
      </c>
      <c r="AG16" s="146" t="s">
        <v>183</v>
      </c>
      <c r="AH16" s="146" t="s">
        <v>183</v>
      </c>
      <c r="AI16" s="146" t="s">
        <v>183</v>
      </c>
    </row>
    <row r="17" spans="2:35" ht="30" customHeight="1" x14ac:dyDescent="0.2">
      <c r="B17" s="111" t="s">
        <v>82</v>
      </c>
      <c r="C17" s="117">
        <f>IFERROR(C10*C13/100,"")</f>
        <v>0</v>
      </c>
      <c r="D17" s="117">
        <f t="shared" ref="D17:I17" si="2">IFERROR(D10*D13/100,"")</f>
        <v>0</v>
      </c>
      <c r="E17" s="117">
        <f t="shared" si="2"/>
        <v>0</v>
      </c>
      <c r="F17" s="117">
        <f t="shared" si="2"/>
        <v>0</v>
      </c>
      <c r="G17" s="117">
        <f>IFERROR(G10*G13*F13/100,"")</f>
        <v>0</v>
      </c>
      <c r="H17" s="117">
        <f>IFERROR(H10*H13*F13/100,"")</f>
        <v>0</v>
      </c>
      <c r="I17" s="117">
        <f t="shared" si="2"/>
        <v>0</v>
      </c>
      <c r="L17" s="113" t="s">
        <v>82</v>
      </c>
      <c r="M17" s="117" t="str">
        <f>IFERROR(M10*M13/100,"")</f>
        <v/>
      </c>
      <c r="N17" s="117" t="str">
        <f>IFERROR(N10*N13/100,"")</f>
        <v/>
      </c>
      <c r="O17" s="117" t="str">
        <f>IFERROR(O10*O13*N13/100,"")</f>
        <v/>
      </c>
      <c r="P17" s="117" t="str">
        <f>IFERROR(P10*P13*N13/100,"")</f>
        <v/>
      </c>
      <c r="Q17" s="118" t="str">
        <f>IFERROR(Q10*Q13/100,"")</f>
        <v/>
      </c>
      <c r="R17" s="118" t="str">
        <f>IFERROR(R10*R13/100,"")</f>
        <v/>
      </c>
      <c r="S17" s="118" t="str">
        <f>IFERROR(S10*S13*R13/100,"")</f>
        <v/>
      </c>
      <c r="T17" s="118" t="str">
        <f>IFERROR(T10*T13*R13/100,"")</f>
        <v/>
      </c>
      <c r="AB17" s="17" t="s">
        <v>164</v>
      </c>
      <c r="AC17" s="143" t="s">
        <v>176</v>
      </c>
      <c r="AD17" s="144" t="s">
        <v>178</v>
      </c>
      <c r="AE17" s="145" t="s">
        <v>171</v>
      </c>
      <c r="AF17" s="151" t="s">
        <v>180</v>
      </c>
      <c r="AG17" s="146" t="s">
        <v>183</v>
      </c>
      <c r="AH17" s="146" t="s">
        <v>183</v>
      </c>
      <c r="AI17" s="148" t="s">
        <v>37</v>
      </c>
    </row>
    <row r="18" spans="2:35" ht="30" customHeight="1" x14ac:dyDescent="0.2">
      <c r="B18" s="112" t="s">
        <v>83</v>
      </c>
      <c r="C18" s="119">
        <f>IFERROR(C10*C14/100,"")</f>
        <v>0</v>
      </c>
      <c r="D18" s="119">
        <f t="shared" ref="D18:I18" si="3">IFERROR(D10*D14/100,"")</f>
        <v>0</v>
      </c>
      <c r="E18" s="119">
        <f t="shared" si="3"/>
        <v>0</v>
      </c>
      <c r="F18" s="119">
        <f t="shared" si="3"/>
        <v>0</v>
      </c>
      <c r="G18" s="119">
        <f>IFERROR(G10*G14*F14/100,"")</f>
        <v>0</v>
      </c>
      <c r="H18" s="119">
        <f>IFERROR(H10*H14*F14/100,"")</f>
        <v>0</v>
      </c>
      <c r="I18" s="119">
        <f t="shared" si="3"/>
        <v>0</v>
      </c>
      <c r="L18" s="114" t="s">
        <v>83</v>
      </c>
      <c r="M18" s="119" t="str">
        <f>IFERROR(M10*M14/100,"")</f>
        <v/>
      </c>
      <c r="N18" s="119" t="str">
        <f>IFERROR(N10*N14/100,"")</f>
        <v/>
      </c>
      <c r="O18" s="119" t="str">
        <f>IFERROR(O10*O14*N14/100,"")</f>
        <v/>
      </c>
      <c r="P18" s="119" t="str">
        <f>IFERROR(P10*P14*N14/100,"")</f>
        <v/>
      </c>
      <c r="Q18" s="120" t="str">
        <f>IFERROR(Q10*Q14/100,"")</f>
        <v/>
      </c>
      <c r="R18" s="120" t="str">
        <f>IFERROR(R10*R14/100,"")</f>
        <v/>
      </c>
      <c r="S18" s="120" t="str">
        <f>IFERROR(S10*S14*R14/100,"")</f>
        <v/>
      </c>
      <c r="T18" s="120" t="str">
        <f>IFERROR(T10*T14*R14/100,"")</f>
        <v/>
      </c>
      <c r="AB18" s="17" t="s">
        <v>165</v>
      </c>
      <c r="AC18" s="143" t="s">
        <v>176</v>
      </c>
      <c r="AD18" s="144" t="s">
        <v>178</v>
      </c>
      <c r="AE18" s="145" t="s">
        <v>171</v>
      </c>
      <c r="AF18" s="151" t="s">
        <v>180</v>
      </c>
      <c r="AG18" s="146" t="s">
        <v>183</v>
      </c>
      <c r="AH18" s="146" t="s">
        <v>183</v>
      </c>
      <c r="AI18" s="146" t="s">
        <v>183</v>
      </c>
    </row>
    <row r="19" spans="2:35" ht="7.5" customHeight="1" x14ac:dyDescent="0.2"/>
    <row r="20" spans="2:35" ht="39.75" customHeight="1" x14ac:dyDescent="0.2">
      <c r="C20" s="115" t="s">
        <v>87</v>
      </c>
      <c r="M20" s="107" t="s">
        <v>103</v>
      </c>
      <c r="N20" s="108" t="s">
        <v>104</v>
      </c>
    </row>
    <row r="21" spans="2:35" ht="30" customHeight="1" x14ac:dyDescent="0.2">
      <c r="B21" s="111" t="s">
        <v>82</v>
      </c>
      <c r="C21" s="117">
        <f>SUM(C17:I17)</f>
        <v>0</v>
      </c>
      <c r="L21" s="111" t="s">
        <v>82</v>
      </c>
      <c r="M21" s="117">
        <f>SUM(M17:P17)</f>
        <v>0</v>
      </c>
      <c r="N21" s="118">
        <f>SUM(Q17:T17)</f>
        <v>0</v>
      </c>
    </row>
    <row r="22" spans="2:35" ht="30" customHeight="1" x14ac:dyDescent="0.2">
      <c r="B22" s="112" t="s">
        <v>83</v>
      </c>
      <c r="C22" s="119">
        <f>SUM(C18:I18)</f>
        <v>0</v>
      </c>
      <c r="L22" s="112" t="s">
        <v>83</v>
      </c>
      <c r="M22" s="119">
        <f>SUM(M18:P18)</f>
        <v>0</v>
      </c>
      <c r="N22" s="120">
        <f>SUM(Q18:T18)</f>
        <v>0</v>
      </c>
    </row>
    <row r="24" spans="2:35" ht="30.75" customHeight="1" x14ac:dyDescent="0.2">
      <c r="B24" s="309" t="s">
        <v>105</v>
      </c>
      <c r="C24" s="310"/>
      <c r="D24" s="311"/>
      <c r="L24" s="309" t="s">
        <v>106</v>
      </c>
      <c r="M24" s="310"/>
      <c r="N24" s="311"/>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C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C00-000000000000}">
          <x14:formula1>
            <xm:f>'Annex 1 LV, HV and UMS charges'!$A$13:$A$28</xm:f>
          </x14:formula1>
          <xm:sqref>B10</xm:sqref>
        </x14:dataValidation>
        <x14:dataValidation type="list" errorStyle="information" allowBlank="1" showInputMessage="1" showErrorMessage="1" promptTitle="Choose site" prompt="Select the EHV site that you would like to calculate charges." xr:uid="{00000000-0002-0000-0C00-000001000000}">
          <x14:formula1>
            <xm:f>'Annex 2 EHV charges'!$G$11:$G$21</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29"/>
  <sheetViews>
    <sheetView topLeftCell="A13" zoomScale="55" zoomScaleNormal="55" zoomScaleSheetLayoutView="100" workbookViewId="0">
      <selection activeCell="J36" sqref="J36"/>
    </sheetView>
  </sheetViews>
  <sheetFormatPr defaultRowHeight="27.75" customHeight="1" x14ac:dyDescent="0.2"/>
  <cols>
    <col min="1" max="1" width="49" style="2" bestFit="1" customWidth="1"/>
    <col min="2" max="2" width="50.140625" style="3" bestFit="1"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9" width="15.5703125" style="2" customWidth="1"/>
    <col min="20" max="16384" width="9.140625" style="2"/>
  </cols>
  <sheetData>
    <row r="1" spans="1:20" ht="27.75" customHeight="1" x14ac:dyDescent="0.2">
      <c r="A1" s="86" t="s">
        <v>23</v>
      </c>
      <c r="B1" s="233" t="s">
        <v>143</v>
      </c>
      <c r="C1" s="234"/>
      <c r="D1" s="234"/>
      <c r="E1" s="232"/>
      <c r="F1" s="232"/>
      <c r="G1" s="232"/>
      <c r="H1" s="232"/>
      <c r="I1" s="232"/>
      <c r="J1" s="232"/>
      <c r="K1" s="232"/>
    </row>
    <row r="2" spans="1:20" ht="27" customHeight="1" x14ac:dyDescent="0.2">
      <c r="A2" s="239" t="str">
        <f>Overview!B4&amp; " - Effective from "&amp;Overview!D4&amp;" - "&amp;Overview!E4&amp;" LV and HV charges"</f>
        <v>Vattenfall Networks Limited - GSP D - Effective from 1 April 2021 - Submitted LV and HV charges</v>
      </c>
      <c r="B2" s="239"/>
      <c r="C2" s="239"/>
      <c r="D2" s="239"/>
      <c r="E2" s="239"/>
      <c r="F2" s="239"/>
      <c r="G2" s="239"/>
      <c r="H2" s="239"/>
      <c r="I2" s="239"/>
      <c r="J2" s="239"/>
      <c r="K2" s="239"/>
    </row>
    <row r="3" spans="1:20" s="75" customFormat="1" ht="15" customHeight="1" x14ac:dyDescent="0.2">
      <c r="A3" s="73"/>
      <c r="B3" s="73"/>
      <c r="C3" s="73"/>
      <c r="D3" s="73"/>
      <c r="E3" s="73"/>
      <c r="F3" s="73"/>
      <c r="G3" s="73"/>
      <c r="H3" s="73"/>
      <c r="I3" s="73"/>
      <c r="J3" s="73"/>
      <c r="K3" s="73"/>
      <c r="L3" s="4"/>
      <c r="M3" s="4"/>
      <c r="N3" s="2"/>
      <c r="O3" s="2"/>
    </row>
    <row r="4" spans="1:20" ht="27" customHeight="1" x14ac:dyDescent="0.2">
      <c r="A4" s="239" t="s">
        <v>167</v>
      </c>
      <c r="B4" s="239"/>
      <c r="C4" s="239"/>
      <c r="D4" s="239"/>
      <c r="E4" s="239"/>
      <c r="F4" s="73"/>
      <c r="G4" s="239" t="s">
        <v>168</v>
      </c>
      <c r="H4" s="239"/>
      <c r="I4" s="239"/>
      <c r="J4" s="239"/>
      <c r="K4" s="239"/>
    </row>
    <row r="5" spans="1:20" ht="28.5" customHeight="1" x14ac:dyDescent="0.2">
      <c r="A5" s="64" t="s">
        <v>12</v>
      </c>
      <c r="B5" s="69" t="s">
        <v>62</v>
      </c>
      <c r="C5" s="240" t="s">
        <v>63</v>
      </c>
      <c r="D5" s="241"/>
      <c r="E5" s="66" t="s">
        <v>64</v>
      </c>
      <c r="F5" s="73"/>
      <c r="G5" s="243"/>
      <c r="H5" s="244"/>
      <c r="I5" s="70" t="s">
        <v>69</v>
      </c>
      <c r="J5" s="71" t="s">
        <v>70</v>
      </c>
      <c r="K5" s="66" t="s">
        <v>64</v>
      </c>
      <c r="L5" s="73"/>
      <c r="N5" s="4"/>
    </row>
    <row r="6" spans="1:20" ht="65.25" customHeight="1" x14ac:dyDescent="0.2">
      <c r="A6" s="67" t="s">
        <v>65</v>
      </c>
      <c r="B6" s="19" t="s">
        <v>527</v>
      </c>
      <c r="C6" s="242" t="s">
        <v>528</v>
      </c>
      <c r="D6" s="242"/>
      <c r="E6" s="19" t="s">
        <v>529</v>
      </c>
      <c r="F6" s="73"/>
      <c r="G6" s="245" t="s">
        <v>66</v>
      </c>
      <c r="H6" s="245"/>
      <c r="I6" s="187"/>
      <c r="J6" s="188" t="s">
        <v>532</v>
      </c>
      <c r="K6" s="72" t="s">
        <v>529</v>
      </c>
      <c r="L6" s="73"/>
      <c r="N6" s="4"/>
    </row>
    <row r="7" spans="1:20" ht="65.25" customHeight="1" x14ac:dyDescent="0.2">
      <c r="A7" s="67" t="s">
        <v>19</v>
      </c>
      <c r="B7" s="185"/>
      <c r="C7" s="242" t="s">
        <v>530</v>
      </c>
      <c r="D7" s="242"/>
      <c r="E7" s="19" t="s">
        <v>531</v>
      </c>
      <c r="F7" s="73"/>
      <c r="G7" s="245" t="s">
        <v>67</v>
      </c>
      <c r="H7" s="245"/>
      <c r="I7" s="19" t="s">
        <v>527</v>
      </c>
      <c r="J7" s="72" t="s">
        <v>528</v>
      </c>
      <c r="K7" s="189" t="s">
        <v>529</v>
      </c>
      <c r="L7" s="73"/>
      <c r="N7" s="4"/>
    </row>
    <row r="8" spans="1:20" ht="65.25" customHeight="1" x14ac:dyDescent="0.2">
      <c r="A8" s="68" t="s">
        <v>17</v>
      </c>
      <c r="B8" s="235" t="s">
        <v>18</v>
      </c>
      <c r="C8" s="236"/>
      <c r="D8" s="236"/>
      <c r="E8" s="237"/>
      <c r="F8" s="73"/>
      <c r="G8" s="245" t="s">
        <v>534</v>
      </c>
      <c r="H8" s="245"/>
      <c r="I8" s="190"/>
      <c r="J8" s="72" t="s">
        <v>532</v>
      </c>
      <c r="K8" s="189" t="s">
        <v>529</v>
      </c>
      <c r="L8" s="73"/>
      <c r="N8" s="4"/>
    </row>
    <row r="9" spans="1:20" s="65" customFormat="1" ht="65.25" customHeight="1" x14ac:dyDescent="0.2">
      <c r="A9" s="75"/>
      <c r="F9" s="73"/>
      <c r="G9" s="245" t="s">
        <v>73</v>
      </c>
      <c r="H9" s="245"/>
      <c r="I9" s="185"/>
      <c r="J9" s="189" t="s">
        <v>530</v>
      </c>
      <c r="K9" s="19" t="s">
        <v>533</v>
      </c>
      <c r="L9" s="73"/>
      <c r="M9" s="36"/>
      <c r="N9" s="36"/>
    </row>
    <row r="10" spans="1:20" s="75" customFormat="1" ht="27" customHeight="1" x14ac:dyDescent="0.2">
      <c r="A10" s="73"/>
      <c r="B10" s="73"/>
      <c r="C10" s="73"/>
      <c r="D10" s="73"/>
      <c r="E10" s="73"/>
      <c r="F10" s="73"/>
      <c r="G10" s="238" t="s">
        <v>17</v>
      </c>
      <c r="H10" s="238"/>
      <c r="I10" s="235" t="s">
        <v>18</v>
      </c>
      <c r="J10" s="236"/>
      <c r="K10" s="237"/>
      <c r="L10" s="74"/>
      <c r="M10" s="74"/>
    </row>
    <row r="11" spans="1:20" s="75" customFormat="1" ht="12.75" customHeight="1" x14ac:dyDescent="0.2">
      <c r="A11" s="73"/>
      <c r="B11" s="73"/>
      <c r="C11" s="73"/>
      <c r="D11" s="196">
        <v>5</v>
      </c>
      <c r="E11" s="196">
        <v>6</v>
      </c>
      <c r="F11" s="196">
        <v>7</v>
      </c>
      <c r="G11" s="196">
        <v>8</v>
      </c>
      <c r="H11" s="196">
        <v>9</v>
      </c>
      <c r="I11" s="196">
        <v>10</v>
      </c>
      <c r="J11" s="196">
        <v>11</v>
      </c>
      <c r="K11" s="196">
        <v>12</v>
      </c>
      <c r="L11" s="74"/>
      <c r="M11" s="74"/>
    </row>
    <row r="12" spans="1:20" ht="78.75" customHeight="1" x14ac:dyDescent="0.2">
      <c r="A12" s="23" t="s">
        <v>134</v>
      </c>
      <c r="B12" s="139" t="s">
        <v>27</v>
      </c>
      <c r="C12" s="142" t="s">
        <v>28</v>
      </c>
      <c r="D12" s="41" t="s">
        <v>170</v>
      </c>
      <c r="E12" s="41" t="s">
        <v>172</v>
      </c>
      <c r="F12" s="41" t="s">
        <v>171</v>
      </c>
      <c r="G12" s="139" t="s">
        <v>29</v>
      </c>
      <c r="H12" s="139" t="s">
        <v>30</v>
      </c>
      <c r="I12" s="23" t="s">
        <v>136</v>
      </c>
      <c r="J12" s="139" t="s">
        <v>37</v>
      </c>
      <c r="K12" s="139" t="s">
        <v>0</v>
      </c>
    </row>
    <row r="13" spans="1:20" ht="30" x14ac:dyDescent="0.2">
      <c r="A13" s="17" t="s">
        <v>150</v>
      </c>
      <c r="B13" s="27" t="s">
        <v>547</v>
      </c>
      <c r="C13" s="27" t="s">
        <v>544</v>
      </c>
      <c r="D13" s="134">
        <v>11.481</v>
      </c>
      <c r="E13" s="135">
        <v>2.9620000000000002</v>
      </c>
      <c r="F13" s="136">
        <v>1.5629999999999999</v>
      </c>
      <c r="G13" s="32">
        <v>3.49</v>
      </c>
      <c r="H13" s="33" t="s">
        <v>545</v>
      </c>
      <c r="I13" s="33" t="s">
        <v>545</v>
      </c>
      <c r="J13" s="29" t="s">
        <v>545</v>
      </c>
      <c r="K13" s="30"/>
      <c r="N13" s="204"/>
      <c r="O13" s="204"/>
      <c r="P13" s="204"/>
      <c r="Q13" s="204"/>
      <c r="R13" s="204"/>
      <c r="S13" s="204"/>
      <c r="T13" s="204"/>
    </row>
    <row r="14" spans="1:20" ht="15" x14ac:dyDescent="0.2">
      <c r="A14" s="17" t="s">
        <v>151</v>
      </c>
      <c r="B14" s="27" t="s">
        <v>548</v>
      </c>
      <c r="C14" s="169">
        <v>2</v>
      </c>
      <c r="D14" s="134">
        <v>11.481</v>
      </c>
      <c r="E14" s="135">
        <v>2.9620000000000002</v>
      </c>
      <c r="F14" s="136">
        <v>1.5629999999999999</v>
      </c>
      <c r="G14" s="33" t="s">
        <v>545</v>
      </c>
      <c r="H14" s="33" t="s">
        <v>545</v>
      </c>
      <c r="I14" s="33" t="s">
        <v>545</v>
      </c>
      <c r="J14" s="29" t="s">
        <v>545</v>
      </c>
      <c r="K14" s="30"/>
      <c r="N14" s="204"/>
      <c r="O14" s="204"/>
      <c r="P14" s="204"/>
      <c r="Q14" s="204"/>
      <c r="R14" s="204"/>
      <c r="S14" s="204"/>
      <c r="T14" s="204"/>
    </row>
    <row r="15" spans="1:20" ht="30" x14ac:dyDescent="0.2">
      <c r="A15" s="17" t="s">
        <v>152</v>
      </c>
      <c r="B15" s="31" t="s">
        <v>557</v>
      </c>
      <c r="C15" s="31" t="s">
        <v>428</v>
      </c>
      <c r="D15" s="134">
        <v>13.929</v>
      </c>
      <c r="E15" s="135">
        <v>3.3490000000000002</v>
      </c>
      <c r="F15" s="136">
        <v>1.6120000000000001</v>
      </c>
      <c r="G15" s="32">
        <v>4.4000000000000004</v>
      </c>
      <c r="H15" s="33" t="s">
        <v>545</v>
      </c>
      <c r="I15" s="33" t="s">
        <v>545</v>
      </c>
      <c r="J15" s="29" t="s">
        <v>545</v>
      </c>
      <c r="K15" s="30"/>
      <c r="N15" s="204"/>
      <c r="O15" s="204"/>
      <c r="P15" s="204"/>
      <c r="Q15" s="204"/>
      <c r="R15" s="204"/>
      <c r="S15" s="204"/>
      <c r="T15" s="204"/>
    </row>
    <row r="16" spans="1:20" ht="32.25" customHeight="1" x14ac:dyDescent="0.2">
      <c r="A16" s="17" t="s">
        <v>153</v>
      </c>
      <c r="B16" s="27" t="s">
        <v>549</v>
      </c>
      <c r="C16" s="169">
        <v>4</v>
      </c>
      <c r="D16" s="134">
        <v>13.929</v>
      </c>
      <c r="E16" s="135">
        <v>3.3490000000000002</v>
      </c>
      <c r="F16" s="136">
        <v>1.6120000000000001</v>
      </c>
      <c r="G16" s="33" t="s">
        <v>545</v>
      </c>
      <c r="H16" s="33" t="s">
        <v>545</v>
      </c>
      <c r="I16" s="33" t="s">
        <v>545</v>
      </c>
      <c r="J16" s="29" t="s">
        <v>545</v>
      </c>
      <c r="K16" s="30"/>
      <c r="N16" s="204"/>
      <c r="O16" s="204"/>
      <c r="P16" s="204"/>
      <c r="Q16" s="204"/>
      <c r="R16" s="204"/>
      <c r="S16" s="204"/>
      <c r="T16" s="204"/>
    </row>
    <row r="17" spans="1:20" ht="32.25" customHeight="1" x14ac:dyDescent="0.2">
      <c r="A17" s="17" t="s">
        <v>154</v>
      </c>
      <c r="B17" s="30" t="s">
        <v>550</v>
      </c>
      <c r="C17" s="30">
        <v>0</v>
      </c>
      <c r="D17" s="134">
        <v>10.541</v>
      </c>
      <c r="E17" s="135">
        <v>2.74</v>
      </c>
      <c r="F17" s="136">
        <v>1.5489999999999999</v>
      </c>
      <c r="G17" s="32">
        <v>16.89</v>
      </c>
      <c r="H17" s="32">
        <v>2.48</v>
      </c>
      <c r="I17" s="133">
        <v>4.5199999999999996</v>
      </c>
      <c r="J17" s="28">
        <v>0.40400000000000003</v>
      </c>
      <c r="K17" s="30"/>
      <c r="L17" s="2"/>
      <c r="M17" s="2"/>
      <c r="N17" s="204"/>
      <c r="O17" s="204"/>
      <c r="P17" s="204"/>
      <c r="Q17" s="204"/>
      <c r="R17" s="204"/>
      <c r="S17" s="204"/>
      <c r="T17" s="204"/>
    </row>
    <row r="18" spans="1:20" ht="32.25" customHeight="1" x14ac:dyDescent="0.2">
      <c r="A18" s="17" t="s">
        <v>155</v>
      </c>
      <c r="B18" s="30" t="s">
        <v>551</v>
      </c>
      <c r="C18" s="30">
        <v>0</v>
      </c>
      <c r="D18" s="134">
        <v>8.2289999999999992</v>
      </c>
      <c r="E18" s="135">
        <v>2.2629999999999999</v>
      </c>
      <c r="F18" s="136">
        <v>1.5089999999999999</v>
      </c>
      <c r="G18" s="32">
        <v>6.13</v>
      </c>
      <c r="H18" s="32">
        <v>5.0199999999999996</v>
      </c>
      <c r="I18" s="133">
        <v>7.01</v>
      </c>
      <c r="J18" s="28">
        <v>0.24399999999999999</v>
      </c>
      <c r="K18" s="30"/>
      <c r="L18" s="2"/>
      <c r="M18" s="2"/>
      <c r="N18" s="204"/>
      <c r="O18" s="204"/>
      <c r="P18" s="204"/>
      <c r="Q18" s="204"/>
      <c r="R18" s="204"/>
      <c r="S18" s="204"/>
      <c r="T18" s="204"/>
    </row>
    <row r="19" spans="1:20" ht="32.25" customHeight="1" x14ac:dyDescent="0.2">
      <c r="A19" s="17" t="s">
        <v>156</v>
      </c>
      <c r="B19" s="30" t="s">
        <v>552</v>
      </c>
      <c r="C19" s="30">
        <v>0</v>
      </c>
      <c r="D19" s="134">
        <v>6.53</v>
      </c>
      <c r="E19" s="135">
        <v>1.9930000000000001</v>
      </c>
      <c r="F19" s="136">
        <v>1.468</v>
      </c>
      <c r="G19" s="32">
        <v>89.17</v>
      </c>
      <c r="H19" s="32">
        <v>3.92</v>
      </c>
      <c r="I19" s="133">
        <v>6.53</v>
      </c>
      <c r="J19" s="28">
        <v>0.17299999999999999</v>
      </c>
      <c r="K19" s="30"/>
      <c r="L19" s="2"/>
      <c r="M19" s="2"/>
      <c r="N19" s="204"/>
      <c r="O19" s="204"/>
      <c r="P19" s="204"/>
      <c r="Q19" s="204"/>
      <c r="R19" s="204"/>
      <c r="S19" s="204"/>
      <c r="T19" s="204"/>
    </row>
    <row r="20" spans="1:20" ht="32.25" customHeight="1" x14ac:dyDescent="0.2">
      <c r="A20" s="17" t="s">
        <v>157</v>
      </c>
      <c r="B20" s="30" t="s">
        <v>553</v>
      </c>
      <c r="C20" s="30" t="s">
        <v>427</v>
      </c>
      <c r="D20" s="137">
        <v>19.542999999999999</v>
      </c>
      <c r="E20" s="138">
        <v>3.5920000000000001</v>
      </c>
      <c r="F20" s="136">
        <v>1.851</v>
      </c>
      <c r="G20" s="33" t="s">
        <v>545</v>
      </c>
      <c r="H20" s="33" t="s">
        <v>545</v>
      </c>
      <c r="I20" s="33" t="s">
        <v>545</v>
      </c>
      <c r="J20" s="29" t="s">
        <v>545</v>
      </c>
      <c r="K20" s="30"/>
      <c r="L20" s="2"/>
      <c r="M20" s="2"/>
      <c r="N20" s="204"/>
      <c r="O20" s="204"/>
      <c r="P20" s="204"/>
      <c r="Q20" s="204"/>
      <c r="R20" s="204"/>
      <c r="S20" s="204"/>
      <c r="T20" s="204"/>
    </row>
    <row r="21" spans="1:20" ht="32.25" customHeight="1" x14ac:dyDescent="0.2">
      <c r="A21" s="17" t="s">
        <v>158</v>
      </c>
      <c r="B21" s="31" t="s">
        <v>554</v>
      </c>
      <c r="C21" s="31">
        <v>0</v>
      </c>
      <c r="D21" s="134">
        <v>-7.6669999999999998</v>
      </c>
      <c r="E21" s="135">
        <v>-1.2110000000000001</v>
      </c>
      <c r="F21" s="136">
        <v>-0.151</v>
      </c>
      <c r="G21" s="32" t="s">
        <v>545</v>
      </c>
      <c r="H21" s="33" t="s">
        <v>545</v>
      </c>
      <c r="I21" s="33" t="s">
        <v>545</v>
      </c>
      <c r="J21" s="29" t="s">
        <v>545</v>
      </c>
      <c r="K21" s="30"/>
      <c r="L21" s="2"/>
      <c r="M21" s="2"/>
      <c r="N21" s="204"/>
      <c r="O21" s="204"/>
      <c r="P21" s="204"/>
      <c r="Q21" s="204"/>
      <c r="R21" s="204"/>
      <c r="S21" s="204"/>
      <c r="T21" s="204"/>
    </row>
    <row r="22" spans="1:20" ht="32.25" customHeight="1" x14ac:dyDescent="0.2">
      <c r="A22" s="17" t="s">
        <v>159</v>
      </c>
      <c r="B22" s="30" t="s">
        <v>555</v>
      </c>
      <c r="C22" s="30">
        <v>0</v>
      </c>
      <c r="D22" s="134">
        <v>-6.8869999999999996</v>
      </c>
      <c r="E22" s="135">
        <v>-1.0580000000000001</v>
      </c>
      <c r="F22" s="136">
        <v>-0.13700000000000001</v>
      </c>
      <c r="G22" s="32" t="s">
        <v>545</v>
      </c>
      <c r="H22" s="33" t="s">
        <v>545</v>
      </c>
      <c r="I22" s="33" t="s">
        <v>545</v>
      </c>
      <c r="J22" s="29" t="s">
        <v>545</v>
      </c>
      <c r="K22" s="30"/>
      <c r="L22" s="2"/>
      <c r="M22" s="2"/>
      <c r="N22" s="204"/>
      <c r="O22" s="204"/>
      <c r="P22" s="204"/>
      <c r="Q22" s="204"/>
      <c r="R22" s="204"/>
      <c r="S22" s="204"/>
      <c r="T22" s="204"/>
    </row>
    <row r="23" spans="1:20" ht="32.25" customHeight="1" x14ac:dyDescent="0.2">
      <c r="A23" s="17" t="s">
        <v>160</v>
      </c>
      <c r="B23" s="30" t="s">
        <v>556</v>
      </c>
      <c r="C23" s="30">
        <v>0</v>
      </c>
      <c r="D23" s="134">
        <v>-7.6669999999999998</v>
      </c>
      <c r="E23" s="135">
        <v>-1.2110000000000001</v>
      </c>
      <c r="F23" s="136">
        <v>-0.151</v>
      </c>
      <c r="G23" s="32" t="s">
        <v>545</v>
      </c>
      <c r="H23" s="33" t="s">
        <v>545</v>
      </c>
      <c r="I23" s="33" t="s">
        <v>545</v>
      </c>
      <c r="J23" s="28">
        <v>0.33100000000000002</v>
      </c>
      <c r="K23" s="30"/>
      <c r="L23" s="2"/>
      <c r="M23" s="2"/>
      <c r="N23" s="204"/>
      <c r="O23" s="204"/>
      <c r="P23" s="204"/>
      <c r="Q23" s="204"/>
      <c r="R23" s="204"/>
      <c r="S23" s="204"/>
      <c r="T23" s="204"/>
    </row>
    <row r="24" spans="1:20" ht="32.25" customHeight="1" x14ac:dyDescent="0.2">
      <c r="A24" s="17" t="s">
        <v>161</v>
      </c>
      <c r="B24" s="213" t="s">
        <v>545</v>
      </c>
      <c r="C24" s="30">
        <v>0</v>
      </c>
      <c r="D24" s="134">
        <v>-7.6669999999999998</v>
      </c>
      <c r="E24" s="135">
        <v>-1.2110000000000001</v>
      </c>
      <c r="F24" s="136">
        <v>-0.151</v>
      </c>
      <c r="G24" s="32" t="s">
        <v>545</v>
      </c>
      <c r="H24" s="33" t="s">
        <v>545</v>
      </c>
      <c r="I24" s="33" t="s">
        <v>545</v>
      </c>
      <c r="J24" s="29" t="s">
        <v>545</v>
      </c>
      <c r="K24" s="30"/>
      <c r="L24" s="2"/>
      <c r="M24" s="2"/>
      <c r="N24" s="204"/>
      <c r="O24" s="204"/>
      <c r="P24" s="204"/>
      <c r="Q24" s="204"/>
      <c r="R24" s="204"/>
      <c r="S24" s="204"/>
      <c r="T24" s="204"/>
    </row>
    <row r="25" spans="1:20" ht="32.25" customHeight="1" x14ac:dyDescent="0.2">
      <c r="A25" s="17" t="s">
        <v>162</v>
      </c>
      <c r="B25" s="30" t="s">
        <v>598</v>
      </c>
      <c r="C25" s="30">
        <v>0</v>
      </c>
      <c r="D25" s="134">
        <v>-6.8869999999999996</v>
      </c>
      <c r="E25" s="135">
        <v>-1.0580000000000001</v>
      </c>
      <c r="F25" s="136">
        <v>-0.13700000000000001</v>
      </c>
      <c r="G25" s="32" t="s">
        <v>545</v>
      </c>
      <c r="H25" s="33" t="s">
        <v>545</v>
      </c>
      <c r="I25" s="33" t="s">
        <v>545</v>
      </c>
      <c r="J25" s="28">
        <v>0.30499999999999999</v>
      </c>
      <c r="K25" s="30"/>
      <c r="L25" s="2"/>
      <c r="M25" s="2"/>
      <c r="N25" s="204"/>
      <c r="O25" s="204"/>
      <c r="P25" s="204"/>
      <c r="Q25" s="204"/>
      <c r="R25" s="204"/>
      <c r="S25" s="204"/>
      <c r="T25" s="204"/>
    </row>
    <row r="26" spans="1:20" ht="32.25" customHeight="1" x14ac:dyDescent="0.2">
      <c r="A26" s="17" t="s">
        <v>163</v>
      </c>
      <c r="B26" s="213" t="s">
        <v>545</v>
      </c>
      <c r="C26" s="30">
        <v>0</v>
      </c>
      <c r="D26" s="134">
        <v>-6.8869999999999996</v>
      </c>
      <c r="E26" s="135">
        <v>-1.0580000000000001</v>
      </c>
      <c r="F26" s="136">
        <v>-0.13700000000000001</v>
      </c>
      <c r="G26" s="32" t="s">
        <v>545</v>
      </c>
      <c r="H26" s="33" t="s">
        <v>545</v>
      </c>
      <c r="I26" s="33" t="s">
        <v>545</v>
      </c>
      <c r="J26" s="29" t="s">
        <v>545</v>
      </c>
      <c r="K26" s="30"/>
      <c r="L26" s="2"/>
      <c r="M26" s="2"/>
      <c r="N26" s="204"/>
      <c r="O26" s="204"/>
      <c r="P26" s="204"/>
      <c r="Q26" s="204"/>
      <c r="R26" s="204"/>
      <c r="S26" s="204"/>
      <c r="T26" s="204"/>
    </row>
    <row r="27" spans="1:20" ht="32.25" customHeight="1" x14ac:dyDescent="0.2">
      <c r="A27" s="17" t="s">
        <v>164</v>
      </c>
      <c r="B27" s="30" t="s">
        <v>599</v>
      </c>
      <c r="C27" s="30">
        <v>0</v>
      </c>
      <c r="D27" s="134">
        <v>-4.8609999999999998</v>
      </c>
      <c r="E27" s="135">
        <v>-0.625</v>
      </c>
      <c r="F27" s="136">
        <v>-9.9000000000000005E-2</v>
      </c>
      <c r="G27" s="32">
        <v>64.930000000000007</v>
      </c>
      <c r="H27" s="33" t="s">
        <v>545</v>
      </c>
      <c r="I27" s="33" t="s">
        <v>545</v>
      </c>
      <c r="J27" s="28">
        <v>0.23200000000000001</v>
      </c>
      <c r="K27" s="30"/>
      <c r="L27" s="2"/>
      <c r="M27" s="2"/>
      <c r="N27" s="204"/>
      <c r="O27" s="204"/>
      <c r="P27" s="204"/>
      <c r="Q27" s="204"/>
      <c r="R27" s="204"/>
      <c r="S27" s="204"/>
      <c r="T27" s="204"/>
    </row>
    <row r="28" spans="1:20" ht="32.25" customHeight="1" x14ac:dyDescent="0.2">
      <c r="A28" s="17" t="s">
        <v>165</v>
      </c>
      <c r="B28" s="213" t="s">
        <v>545</v>
      </c>
      <c r="C28" s="30">
        <v>0</v>
      </c>
      <c r="D28" s="134">
        <v>-4.8609999999999998</v>
      </c>
      <c r="E28" s="135">
        <v>-0.625</v>
      </c>
      <c r="F28" s="136">
        <v>-9.9000000000000005E-2</v>
      </c>
      <c r="G28" s="32">
        <v>64.930000000000007</v>
      </c>
      <c r="H28" s="33" t="s">
        <v>545</v>
      </c>
      <c r="I28" s="33" t="s">
        <v>545</v>
      </c>
      <c r="J28" s="29" t="s">
        <v>545</v>
      </c>
      <c r="K28" s="30"/>
      <c r="L28" s="2"/>
      <c r="M28" s="2"/>
      <c r="N28" s="204"/>
      <c r="O28" s="204"/>
      <c r="P28" s="204"/>
      <c r="Q28" s="204"/>
      <c r="R28" s="204"/>
      <c r="S28" s="204"/>
      <c r="T28" s="204"/>
    </row>
    <row r="29" spans="1:20" ht="27.75" customHeight="1" x14ac:dyDescent="0.2">
      <c r="C29" s="3"/>
      <c r="L29" s="2"/>
      <c r="M29" s="2"/>
    </row>
  </sheetData>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8" scale="56"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C2 -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1"/>
  <sheetViews>
    <sheetView topLeftCell="A2" zoomScale="85" zoomScaleNormal="85" zoomScaleSheetLayoutView="100" workbookViewId="0">
      <selection activeCell="G15" sqref="G15"/>
    </sheetView>
  </sheetViews>
  <sheetFormatPr defaultRowHeight="27.75" customHeight="1" x14ac:dyDescent="0.2"/>
  <cols>
    <col min="1" max="1" width="14.5703125" style="39" customWidth="1"/>
    <col min="2" max="2" width="13.42578125" style="39" bestFit="1" customWidth="1"/>
    <col min="3" max="3" width="17.140625" style="39" customWidth="1"/>
    <col min="4" max="4" width="14.7109375" style="47" customWidth="1"/>
    <col min="5" max="5" width="13.42578125" style="47" bestFit="1" customWidth="1"/>
    <col min="6" max="6" width="17.28515625" style="47" customWidth="1"/>
    <col min="7" max="7" width="50.7109375" style="47" customWidth="1"/>
    <col min="8" max="8" width="14.7109375" style="47" customWidth="1"/>
    <col min="9" max="9" width="14.7109375" style="48" customWidth="1"/>
    <col min="10" max="11" width="14.7109375" style="49" customWidth="1"/>
    <col min="12" max="15" width="14.7109375" style="39" customWidth="1"/>
    <col min="16" max="16" width="15.5703125" style="205" customWidth="1"/>
    <col min="17" max="17" width="15.5703125" style="39" customWidth="1"/>
    <col min="18" max="16384" width="9.140625" style="39"/>
  </cols>
  <sheetData>
    <row r="1" spans="1:16" ht="66.75" customHeight="1" x14ac:dyDescent="0.2">
      <c r="A1" s="37" t="s">
        <v>23</v>
      </c>
      <c r="B1" s="37"/>
      <c r="C1" s="255" t="s">
        <v>131</v>
      </c>
      <c r="D1" s="255"/>
      <c r="E1" s="38"/>
      <c r="F1" s="254" t="s">
        <v>35</v>
      </c>
      <c r="G1" s="254"/>
      <c r="H1" s="254"/>
      <c r="I1" s="254"/>
      <c r="J1" s="254"/>
      <c r="K1" s="254"/>
      <c r="L1" s="254"/>
      <c r="M1" s="254"/>
      <c r="N1" s="254"/>
      <c r="O1" s="254"/>
    </row>
    <row r="2" spans="1:16" s="40" customFormat="1" ht="25.5" customHeight="1" x14ac:dyDescent="0.2">
      <c r="A2" s="239" t="str">
        <f>Overview!B4&amp; " - Effective from "&amp;Overview!D4&amp;" - "&amp;Overview!E4&amp;" EDCM charges"</f>
        <v>Vattenfall Networks Limited - GSP D - Effective from 1 April 2021 - Submitted EDCM charges</v>
      </c>
      <c r="B2" s="239"/>
      <c r="C2" s="239"/>
      <c r="D2" s="239"/>
      <c r="E2" s="239"/>
      <c r="F2" s="239"/>
      <c r="G2" s="239"/>
      <c r="H2" s="239"/>
      <c r="I2" s="239"/>
      <c r="J2" s="239"/>
      <c r="K2" s="239"/>
      <c r="L2" s="239"/>
      <c r="M2" s="239"/>
      <c r="N2" s="239"/>
      <c r="O2" s="239"/>
      <c r="P2" s="206"/>
    </row>
    <row r="3" spans="1:16" s="76" customFormat="1" ht="10.5" customHeight="1" x14ac:dyDescent="0.2">
      <c r="A3" s="73"/>
      <c r="B3" s="73"/>
      <c r="C3" s="73"/>
      <c r="D3" s="73"/>
      <c r="E3" s="73"/>
      <c r="F3" s="73"/>
      <c r="G3" s="73"/>
      <c r="H3" s="73"/>
      <c r="I3" s="73"/>
      <c r="J3" s="73"/>
      <c r="K3" s="73"/>
      <c r="L3" s="73"/>
      <c r="M3" s="73"/>
      <c r="N3" s="73"/>
      <c r="O3" s="73"/>
      <c r="P3" s="207"/>
    </row>
    <row r="4" spans="1:16" s="76" customFormat="1" ht="25.5" customHeight="1" x14ac:dyDescent="0.2">
      <c r="A4" s="239" t="s">
        <v>71</v>
      </c>
      <c r="B4" s="239"/>
      <c r="C4" s="239"/>
      <c r="D4" s="239"/>
      <c r="E4" s="239"/>
      <c r="F4" s="239"/>
      <c r="G4" s="73"/>
      <c r="H4" s="73"/>
      <c r="I4" s="73"/>
      <c r="J4" s="73"/>
      <c r="K4" s="73"/>
      <c r="L4" s="73"/>
      <c r="M4" s="73"/>
      <c r="N4" s="73"/>
      <c r="O4" s="73"/>
      <c r="P4" s="207"/>
    </row>
    <row r="5" spans="1:16" s="76" customFormat="1" ht="25.5" customHeight="1" x14ac:dyDescent="0.2">
      <c r="A5" s="250" t="s">
        <v>12</v>
      </c>
      <c r="B5" s="251"/>
      <c r="C5" s="251"/>
      <c r="D5" s="252" t="s">
        <v>68</v>
      </c>
      <c r="E5" s="252"/>
      <c r="F5" s="252"/>
      <c r="G5" s="73"/>
      <c r="H5" s="73"/>
      <c r="I5" s="73"/>
      <c r="J5" s="73"/>
      <c r="K5" s="73"/>
      <c r="L5" s="73"/>
      <c r="M5" s="73"/>
      <c r="N5" s="73"/>
      <c r="O5" s="73"/>
      <c r="P5" s="207"/>
    </row>
    <row r="6" spans="1:16" s="76" customFormat="1" ht="48" customHeight="1" x14ac:dyDescent="0.2">
      <c r="A6" s="238" t="s">
        <v>66</v>
      </c>
      <c r="B6" s="238"/>
      <c r="C6" s="238"/>
      <c r="D6" s="253"/>
      <c r="E6" s="253"/>
      <c r="F6" s="253"/>
      <c r="G6" s="73"/>
      <c r="H6" s="73"/>
      <c r="I6" s="73"/>
      <c r="J6" s="73"/>
      <c r="K6" s="73"/>
      <c r="L6" s="73"/>
      <c r="M6" s="73"/>
      <c r="N6" s="73"/>
      <c r="O6" s="73"/>
      <c r="P6" s="207"/>
    </row>
    <row r="7" spans="1:16" s="76" customFormat="1" ht="53.25" customHeight="1" x14ac:dyDescent="0.2">
      <c r="A7" s="238" t="s">
        <v>67</v>
      </c>
      <c r="B7" s="238"/>
      <c r="C7" s="238"/>
      <c r="D7" s="242" t="s">
        <v>535</v>
      </c>
      <c r="E7" s="242"/>
      <c r="F7" s="242"/>
      <c r="G7" s="73"/>
      <c r="H7" s="73"/>
      <c r="I7" s="73"/>
      <c r="J7" s="73"/>
      <c r="K7" s="73"/>
      <c r="L7" s="73"/>
      <c r="M7" s="73"/>
      <c r="N7" s="73"/>
      <c r="O7" s="73"/>
      <c r="P7" s="207"/>
    </row>
    <row r="8" spans="1:16" s="76" customFormat="1" ht="25.5" customHeight="1" x14ac:dyDescent="0.2">
      <c r="A8" s="238" t="s">
        <v>17</v>
      </c>
      <c r="B8" s="238"/>
      <c r="C8" s="238"/>
      <c r="D8" s="242" t="s">
        <v>18</v>
      </c>
      <c r="E8" s="242"/>
      <c r="F8" s="242"/>
      <c r="G8" s="73"/>
      <c r="H8" s="73"/>
      <c r="I8" s="73"/>
      <c r="J8" s="73"/>
      <c r="K8" s="73"/>
      <c r="L8" s="73"/>
      <c r="M8" s="73"/>
      <c r="N8" s="73"/>
      <c r="O8" s="73"/>
      <c r="P8" s="207"/>
    </row>
    <row r="9" spans="1:16" s="76" customFormat="1" ht="10.5" customHeight="1" x14ac:dyDescent="0.2">
      <c r="A9" s="73"/>
      <c r="B9" s="73"/>
      <c r="C9" s="73"/>
      <c r="D9" s="73"/>
      <c r="E9" s="73"/>
      <c r="F9" s="73"/>
      <c r="G9" s="73"/>
      <c r="H9" s="73"/>
      <c r="I9" s="73"/>
      <c r="J9" s="73"/>
      <c r="K9" s="73"/>
      <c r="L9" s="73"/>
      <c r="M9" s="73"/>
      <c r="N9" s="73"/>
      <c r="O9" s="73"/>
      <c r="P9" s="207"/>
    </row>
    <row r="10" spans="1:16" ht="63.75" customHeight="1" x14ac:dyDescent="0.2">
      <c r="A10" s="41" t="s">
        <v>57</v>
      </c>
      <c r="B10" s="42" t="s">
        <v>40</v>
      </c>
      <c r="C10" s="41" t="s">
        <v>41</v>
      </c>
      <c r="D10" s="41" t="s">
        <v>59</v>
      </c>
      <c r="E10" s="42" t="s">
        <v>40</v>
      </c>
      <c r="F10" s="41" t="s">
        <v>42</v>
      </c>
      <c r="G10" s="43" t="s">
        <v>34</v>
      </c>
      <c r="H10" s="44" t="s">
        <v>126</v>
      </c>
      <c r="I10" s="43" t="s">
        <v>60</v>
      </c>
      <c r="J10" s="43" t="s">
        <v>124</v>
      </c>
      <c r="K10" s="129" t="s">
        <v>137</v>
      </c>
      <c r="L10" s="44" t="s">
        <v>127</v>
      </c>
      <c r="M10" s="43" t="s">
        <v>61</v>
      </c>
      <c r="N10" s="43" t="s">
        <v>125</v>
      </c>
      <c r="O10" s="129" t="s">
        <v>138</v>
      </c>
    </row>
    <row r="11" spans="1:16" ht="12.75" x14ac:dyDescent="0.2">
      <c r="A11" s="246" t="s">
        <v>558</v>
      </c>
      <c r="B11" s="247"/>
      <c r="C11" s="247"/>
      <c r="D11" s="247"/>
      <c r="E11" s="247"/>
      <c r="F11" s="247"/>
      <c r="G11" s="247"/>
      <c r="H11" s="247"/>
      <c r="I11" s="247"/>
      <c r="J11" s="247"/>
      <c r="K11" s="247"/>
      <c r="L11" s="247"/>
      <c r="M11" s="247"/>
      <c r="N11" s="248"/>
      <c r="O11" s="249"/>
    </row>
    <row r="12" spans="1:16" ht="15" customHeight="1" x14ac:dyDescent="0.2">
      <c r="A12" s="34"/>
      <c r="B12" s="87"/>
      <c r="C12" s="45"/>
      <c r="D12" s="35"/>
      <c r="E12" s="87"/>
      <c r="F12" s="45"/>
      <c r="G12" s="46"/>
      <c r="H12" s="50"/>
      <c r="I12" s="51"/>
      <c r="J12" s="51"/>
      <c r="K12" s="51"/>
      <c r="L12" s="52"/>
      <c r="M12" s="53"/>
      <c r="N12" s="53"/>
      <c r="O12" s="53"/>
    </row>
    <row r="13" spans="1:16" ht="15" customHeight="1" x14ac:dyDescent="0.2">
      <c r="A13" s="34"/>
      <c r="B13" s="87"/>
      <c r="C13" s="45"/>
      <c r="D13" s="35"/>
      <c r="E13" s="87"/>
      <c r="F13" s="45"/>
      <c r="G13" s="46"/>
      <c r="H13" s="50"/>
      <c r="I13" s="51"/>
      <c r="J13" s="51"/>
      <c r="K13" s="51"/>
      <c r="L13" s="52"/>
      <c r="M13" s="53"/>
      <c r="N13" s="53"/>
      <c r="O13" s="53"/>
    </row>
    <row r="14" spans="1:16" ht="15" customHeight="1" x14ac:dyDescent="0.2">
      <c r="A14" s="34"/>
      <c r="B14" s="87"/>
      <c r="C14" s="45"/>
      <c r="D14" s="35"/>
      <c r="E14" s="87"/>
      <c r="F14" s="45"/>
      <c r="G14" s="46"/>
      <c r="H14" s="50"/>
      <c r="I14" s="51"/>
      <c r="J14" s="51"/>
      <c r="K14" s="51"/>
      <c r="L14" s="52"/>
      <c r="M14" s="53"/>
      <c r="N14" s="53"/>
      <c r="O14" s="53"/>
    </row>
    <row r="15" spans="1:16" ht="15" customHeight="1" x14ac:dyDescent="0.2">
      <c r="A15" s="34"/>
      <c r="B15" s="87"/>
      <c r="C15" s="45"/>
      <c r="D15" s="35"/>
      <c r="E15" s="87"/>
      <c r="F15" s="45"/>
      <c r="G15" s="46"/>
      <c r="H15" s="50"/>
      <c r="I15" s="51"/>
      <c r="J15" s="51"/>
      <c r="K15" s="51"/>
      <c r="L15" s="52"/>
      <c r="M15" s="53"/>
      <c r="N15" s="53"/>
      <c r="O15" s="53"/>
    </row>
    <row r="16" spans="1:16" ht="15" customHeight="1" x14ac:dyDescent="0.2">
      <c r="A16" s="34"/>
      <c r="B16" s="87"/>
      <c r="C16" s="45"/>
      <c r="D16" s="35"/>
      <c r="E16" s="87"/>
      <c r="F16" s="45"/>
      <c r="G16" s="46"/>
      <c r="H16" s="50"/>
      <c r="I16" s="51"/>
      <c r="J16" s="51"/>
      <c r="K16" s="51"/>
      <c r="L16" s="52"/>
      <c r="M16" s="53"/>
      <c r="N16" s="53"/>
      <c r="O16" s="53"/>
    </row>
    <row r="17" spans="1:15" ht="15" customHeight="1" x14ac:dyDescent="0.2">
      <c r="A17" s="34"/>
      <c r="B17" s="87"/>
      <c r="C17" s="45"/>
      <c r="D17" s="35"/>
      <c r="E17" s="87"/>
      <c r="F17" s="45"/>
      <c r="G17" s="46"/>
      <c r="H17" s="50"/>
      <c r="I17" s="51"/>
      <c r="J17" s="51"/>
      <c r="K17" s="51"/>
      <c r="L17" s="52"/>
      <c r="M17" s="53"/>
      <c r="N17" s="53"/>
      <c r="O17" s="53"/>
    </row>
    <row r="18" spans="1:15" ht="15" customHeight="1" x14ac:dyDescent="0.2">
      <c r="A18" s="34"/>
      <c r="B18" s="87"/>
      <c r="C18" s="45"/>
      <c r="D18" s="35"/>
      <c r="E18" s="87"/>
      <c r="F18" s="45"/>
      <c r="G18" s="46"/>
      <c r="H18" s="50"/>
      <c r="I18" s="51"/>
      <c r="J18" s="51"/>
      <c r="K18" s="51"/>
      <c r="L18" s="52"/>
      <c r="M18" s="53"/>
      <c r="N18" s="53"/>
      <c r="O18" s="53"/>
    </row>
    <row r="19" spans="1:15" ht="15" customHeight="1" x14ac:dyDescent="0.2">
      <c r="A19" s="34"/>
      <c r="B19" s="87"/>
      <c r="C19" s="45"/>
      <c r="D19" s="35"/>
      <c r="E19" s="87"/>
      <c r="F19" s="45"/>
      <c r="G19" s="46"/>
      <c r="H19" s="50"/>
      <c r="I19" s="51"/>
      <c r="J19" s="51"/>
      <c r="K19" s="51"/>
      <c r="L19" s="52"/>
      <c r="M19" s="53"/>
      <c r="N19" s="53"/>
      <c r="O19" s="53"/>
    </row>
    <row r="20" spans="1:15" ht="15" customHeight="1" x14ac:dyDescent="0.2">
      <c r="A20" s="34"/>
      <c r="B20" s="87"/>
      <c r="C20" s="45"/>
      <c r="D20" s="35"/>
      <c r="E20" s="87"/>
      <c r="F20" s="45"/>
      <c r="G20" s="46"/>
      <c r="H20" s="50"/>
      <c r="I20" s="51"/>
      <c r="J20" s="51"/>
      <c r="K20" s="51"/>
      <c r="L20" s="52"/>
      <c r="M20" s="53"/>
      <c r="N20" s="53"/>
      <c r="O20" s="53"/>
    </row>
    <row r="21" spans="1:15" ht="15" customHeight="1" x14ac:dyDescent="0.2">
      <c r="A21" s="34"/>
      <c r="B21" s="87"/>
      <c r="C21" s="45"/>
      <c r="D21" s="35"/>
      <c r="E21" s="87"/>
      <c r="F21" s="45"/>
      <c r="G21" s="46"/>
      <c r="H21" s="50"/>
      <c r="I21" s="51"/>
      <c r="J21" s="51"/>
      <c r="K21" s="51"/>
      <c r="L21" s="52"/>
      <c r="M21" s="53"/>
      <c r="N21" s="53"/>
      <c r="O21" s="53"/>
    </row>
  </sheetData>
  <mergeCells count="13">
    <mergeCell ref="A4:F4"/>
    <mergeCell ref="D5:F5"/>
    <mergeCell ref="D6:F6"/>
    <mergeCell ref="F1:O1"/>
    <mergeCell ref="A2:O2"/>
    <mergeCell ref="C1:D1"/>
    <mergeCell ref="A11:O11"/>
    <mergeCell ref="D7:F7"/>
    <mergeCell ref="D8:F8"/>
    <mergeCell ref="A5:C5"/>
    <mergeCell ref="A6:C6"/>
    <mergeCell ref="A7:C7"/>
    <mergeCell ref="A8:C8"/>
  </mergeCells>
  <conditionalFormatting sqref="D11:F11 L11:O11">
    <cfRule type="containsBlanks" dxfId="3" priority="5">
      <formula>LEN(TRIM(D11))=0</formula>
    </cfRule>
  </conditionalFormatting>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8" scale="79"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90" zoomScaleNormal="90" zoomScaleSheetLayoutView="100" workbookViewId="0">
      <selection activeCell="A5" sqref="A5:D5"/>
    </sheetView>
  </sheetViews>
  <sheetFormatPr defaultRowHeight="12.75" x14ac:dyDescent="0.2"/>
  <cols>
    <col min="1" max="1" width="14.7109375" style="39" customWidth="1"/>
    <col min="2" max="2" width="8.7109375" style="39" customWidth="1"/>
    <col min="3" max="3" width="15.7109375" style="47" bestFit="1" customWidth="1"/>
    <col min="4" max="4" width="50.7109375" style="47" customWidth="1"/>
    <col min="5" max="5" width="14.7109375" style="48" customWidth="1"/>
    <col min="6" max="7" width="14.7109375" style="49" customWidth="1"/>
    <col min="8" max="8" width="14.7109375" style="39" customWidth="1"/>
    <col min="9" max="9" width="15.5703125" style="39" customWidth="1"/>
    <col min="10" max="13" width="9.140625" style="39"/>
    <col min="14" max="14" width="9.42578125" style="39" bestFit="1" customWidth="1"/>
    <col min="15" max="16384" width="9.140625" style="39"/>
  </cols>
  <sheetData>
    <row r="1" spans="1:14" ht="66.75" customHeight="1" x14ac:dyDescent="0.2">
      <c r="A1" s="254" t="s">
        <v>74</v>
      </c>
      <c r="B1" s="254"/>
      <c r="C1" s="254"/>
      <c r="D1" s="254"/>
      <c r="E1" s="254"/>
      <c r="F1" s="254"/>
      <c r="G1" s="254"/>
      <c r="H1" s="254"/>
    </row>
    <row r="2" spans="1:14" s="40" customFormat="1" ht="25.5" customHeight="1" x14ac:dyDescent="0.2">
      <c r="A2" s="256" t="str">
        <f>Overview!B4&amp; " - Effective from "&amp;Overview!D4&amp;" - "&amp;Overview!E4&amp;" EDCM import charges"</f>
        <v>Vattenfall Networks Limited - GSP D - Effective from 1 April 2021 - Submitted EDCM import charges</v>
      </c>
      <c r="B2" s="257"/>
      <c r="C2" s="257"/>
      <c r="D2" s="257"/>
      <c r="E2" s="257"/>
      <c r="F2" s="257"/>
      <c r="G2" s="257"/>
      <c r="H2" s="258"/>
    </row>
    <row r="3" spans="1:14" s="76" customFormat="1" ht="18" x14ac:dyDescent="0.2">
      <c r="A3" s="80"/>
      <c r="B3" s="80"/>
      <c r="C3" s="80"/>
      <c r="D3" s="81"/>
      <c r="E3" s="82"/>
      <c r="F3" s="82"/>
      <c r="G3" s="83"/>
      <c r="H3" s="83"/>
      <c r="I3" s="73"/>
      <c r="J3" s="73"/>
      <c r="K3" s="73"/>
      <c r="L3" s="73"/>
      <c r="M3" s="73"/>
      <c r="N3" s="73"/>
    </row>
    <row r="4" spans="1:14" ht="60.75" customHeight="1" x14ac:dyDescent="0.2">
      <c r="A4" s="41" t="s">
        <v>57</v>
      </c>
      <c r="B4" s="42" t="s">
        <v>40</v>
      </c>
      <c r="C4" s="41" t="s">
        <v>41</v>
      </c>
      <c r="D4" s="43" t="s">
        <v>34</v>
      </c>
      <c r="E4" s="124" t="str">
        <f>'Annex 2 EHV charges'!H10</f>
        <v>Import
Super Red
unit charge
(p/kWh)</v>
      </c>
      <c r="F4" s="124" t="str">
        <f>'Annex 2 EHV charges'!I10</f>
        <v>Import
fixed charge
(p/day)</v>
      </c>
      <c r="G4" s="124" t="str">
        <f>'Annex 2 EHV charges'!J10</f>
        <v>Import
capacity charge
(p/kVA/day)</v>
      </c>
      <c r="H4" s="124" t="str">
        <f>'Annex 2 EHV charges'!K10</f>
        <v>Import
exceeded capacity charge
(p/kVA/day)</v>
      </c>
    </row>
    <row r="5" spans="1:14" ht="12.75" customHeight="1" x14ac:dyDescent="0.2">
      <c r="A5" s="259" t="s">
        <v>559</v>
      </c>
      <c r="B5" s="260"/>
      <c r="C5" s="260"/>
      <c r="D5" s="261"/>
      <c r="E5" s="91" t="str">
        <f>IFERROR(IF(VLOOKUP($A5,'Annex 2 EHV charges'!$A:$O,8,FALSE)=0,"",VLOOKUP($A5,'Annex 2 EHV charges'!$A:$O,8,FALSE)),"")</f>
        <v/>
      </c>
      <c r="F5" s="92" t="str">
        <f>IFERROR(IF(VLOOKUP($A5,'Annex 2 EHV charges'!$A:$O,9,FALSE)=0,"",VLOOKUP($A5,'Annex 2 EHV charges'!$A:$O,9,FALSE)),"")</f>
        <v/>
      </c>
      <c r="G5" s="93" t="str">
        <f>IFERROR(IF(VLOOKUP($A5,'Annex 2 EHV charges'!$A:$O,10,FALSE)=0,"",VLOOKUP($A5,'Annex 2 EHV charges'!$A:$O,10,FALSE)),"")</f>
        <v/>
      </c>
      <c r="H5" s="93" t="str">
        <f>IFERROR(IF(VLOOKUP($A5,'Annex 2 EHV charges'!$A:$O,11,FALSE)=0,"",VLOOKUP($A5,'Annex 2 EHV charges'!$A:$O,11,FALSE)),"")</f>
        <v/>
      </c>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90" zoomScaleNormal="90" zoomScaleSheetLayoutView="100" workbookViewId="0">
      <selection activeCell="G23" sqref="G23"/>
    </sheetView>
  </sheetViews>
  <sheetFormatPr defaultRowHeight="12.75" x14ac:dyDescent="0.2"/>
  <cols>
    <col min="1" max="1" width="14.7109375" style="39" customWidth="1"/>
    <col min="2" max="2" width="8.7109375" style="39" customWidth="1"/>
    <col min="3" max="3" width="15.7109375" style="47" bestFit="1" customWidth="1"/>
    <col min="4" max="4" width="50.7109375" style="47" customWidth="1"/>
    <col min="5" max="5" width="14.7109375" style="48" customWidth="1"/>
    <col min="6" max="7" width="14.7109375" style="49" customWidth="1"/>
    <col min="8" max="8" width="14.7109375" style="39" customWidth="1"/>
    <col min="9" max="9" width="15.5703125" style="39" customWidth="1"/>
    <col min="10" max="16384" width="9.140625" style="39"/>
  </cols>
  <sheetData>
    <row r="1" spans="1:15" ht="66.75" customHeight="1" x14ac:dyDescent="0.2">
      <c r="A1" s="254" t="s">
        <v>74</v>
      </c>
      <c r="B1" s="254"/>
      <c r="C1" s="254"/>
      <c r="D1" s="254"/>
      <c r="E1" s="254"/>
      <c r="F1" s="254"/>
      <c r="G1" s="254"/>
      <c r="H1" s="254"/>
    </row>
    <row r="2" spans="1:15" s="40" customFormat="1" ht="25.5" customHeight="1" x14ac:dyDescent="0.2">
      <c r="A2" s="256" t="str">
        <f>Overview!B4&amp; " - Effective from "&amp;Overview!D4&amp;" - "&amp;Overview!E4&amp;" EDCM export charges"</f>
        <v>Vattenfall Networks Limited - GSP D - Effective from 1 April 2021 - Submitted EDCM export charges</v>
      </c>
      <c r="B2" s="257"/>
      <c r="C2" s="257"/>
      <c r="D2" s="257"/>
      <c r="E2" s="257"/>
      <c r="F2" s="257"/>
      <c r="G2" s="257"/>
      <c r="H2" s="258"/>
    </row>
    <row r="3" spans="1:15" s="76" customFormat="1" ht="18" x14ac:dyDescent="0.2">
      <c r="A3" s="80"/>
      <c r="B3" s="80"/>
      <c r="C3" s="80"/>
      <c r="D3" s="81"/>
      <c r="E3" s="82"/>
      <c r="F3" s="82"/>
      <c r="G3" s="83"/>
      <c r="H3" s="83"/>
      <c r="I3" s="73"/>
      <c r="J3" s="73"/>
      <c r="K3" s="73"/>
      <c r="L3" s="73"/>
      <c r="M3" s="73"/>
      <c r="N3" s="73"/>
      <c r="O3" s="73"/>
    </row>
    <row r="4" spans="1:15" ht="60.75" customHeight="1" x14ac:dyDescent="0.2">
      <c r="A4" s="41" t="s">
        <v>58</v>
      </c>
      <c r="B4" s="42" t="s">
        <v>40</v>
      </c>
      <c r="C4" s="41" t="s">
        <v>42</v>
      </c>
      <c r="D4" s="43" t="s">
        <v>34</v>
      </c>
      <c r="E4" s="43" t="str">
        <f>'Annex 2 EHV charges'!L10</f>
        <v>Export
Super Red
unit charge
(p/kWh)</v>
      </c>
      <c r="F4" s="43" t="str">
        <f>'Annex 2 EHV charges'!M10</f>
        <v>Export
fixed charge
(p/day)</v>
      </c>
      <c r="G4" s="43" t="str">
        <f>'Annex 2 EHV charges'!N10</f>
        <v>Export
capacity charge
(p/kVA/day)</v>
      </c>
      <c r="H4" s="43" t="str">
        <f>'Annex 2 EHV charges'!O10</f>
        <v>Export
exceeded capacity charge
(p/kVA/day)</v>
      </c>
    </row>
    <row r="5" spans="1:15" ht="12.75" customHeight="1" x14ac:dyDescent="0.2">
      <c r="A5" s="259" t="s">
        <v>560</v>
      </c>
      <c r="B5" s="260"/>
      <c r="C5" s="260"/>
      <c r="D5" s="261"/>
      <c r="E5" s="88"/>
      <c r="F5" s="89"/>
      <c r="G5" s="90"/>
      <c r="H5" s="90"/>
    </row>
  </sheetData>
  <mergeCells count="3">
    <mergeCell ref="A2:H2"/>
    <mergeCell ref="A1:H1"/>
    <mergeCell ref="A5:D5"/>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0"/>
  <sheetViews>
    <sheetView showGridLines="0" zoomScale="70" zoomScaleNormal="70" zoomScaleSheetLayoutView="100" workbookViewId="0">
      <selection activeCell="F24" sqref="F24"/>
    </sheetView>
  </sheetViews>
  <sheetFormatPr defaultRowHeight="12.75" x14ac:dyDescent="0.2"/>
  <cols>
    <col min="1" max="1" width="53.5703125" customWidth="1"/>
    <col min="2" max="2" width="27.85546875" customWidth="1"/>
    <col min="3" max="3" width="11" customWidth="1"/>
    <col min="4" max="10" width="16.5703125" customWidth="1"/>
    <col min="12" max="12" width="45" customWidth="1"/>
  </cols>
  <sheetData>
    <row r="1" spans="1:12" s="2" customFormat="1" ht="27.75" customHeight="1" x14ac:dyDescent="0.2">
      <c r="A1" s="14" t="s">
        <v>23</v>
      </c>
      <c r="B1" s="3"/>
      <c r="D1" s="3"/>
      <c r="E1" s="3"/>
      <c r="F1" s="3"/>
      <c r="G1" s="8"/>
      <c r="H1" s="4"/>
      <c r="I1" s="4"/>
    </row>
    <row r="2" spans="1:12" s="2" customFormat="1" ht="27" customHeight="1" x14ac:dyDescent="0.2">
      <c r="A2" s="239" t="str">
        <f>Overview!B4&amp; " - Effective from "&amp;Overview!D4&amp;" - "&amp;Overview!E4&amp;" LV and HV tariffs"</f>
        <v>Vattenfall Networks Limited - GSP D - Effective from 1 April 2021 - Submitted LV and HV tariffs</v>
      </c>
      <c r="B2" s="239"/>
      <c r="C2" s="239"/>
      <c r="D2" s="239"/>
      <c r="E2" s="239"/>
      <c r="F2" s="239"/>
      <c r="G2" s="239"/>
      <c r="H2" s="239"/>
      <c r="I2" s="239"/>
      <c r="J2" s="239"/>
      <c r="K2" s="4"/>
      <c r="L2" s="4"/>
    </row>
    <row r="3" spans="1:12" s="2" customFormat="1" ht="27" customHeight="1" x14ac:dyDescent="0.2">
      <c r="A3" s="275" t="s">
        <v>169</v>
      </c>
      <c r="B3" s="275"/>
      <c r="C3" s="275"/>
      <c r="D3" s="275"/>
      <c r="E3" s="275"/>
      <c r="F3" s="275"/>
      <c r="G3" s="275"/>
      <c r="H3" s="275"/>
      <c r="I3" s="275"/>
      <c r="J3" s="275"/>
      <c r="K3" s="4"/>
      <c r="L3" s="4"/>
    </row>
    <row r="4" spans="1:12" s="2" customFormat="1" ht="71.25" customHeight="1" x14ac:dyDescent="0.2">
      <c r="A4" s="16"/>
      <c r="B4" s="23" t="s">
        <v>0</v>
      </c>
      <c r="C4" s="15" t="s">
        <v>28</v>
      </c>
      <c r="D4" s="41" t="s">
        <v>170</v>
      </c>
      <c r="E4" s="41" t="s">
        <v>172</v>
      </c>
      <c r="F4" s="41" t="s">
        <v>171</v>
      </c>
      <c r="G4" s="140" t="s">
        <v>29</v>
      </c>
      <c r="H4" s="15"/>
      <c r="I4" s="15"/>
      <c r="J4" s="15"/>
      <c r="K4" s="4"/>
      <c r="L4" s="4"/>
    </row>
    <row r="5" spans="1:12" s="2" customFormat="1" ht="32.25" customHeight="1" x14ac:dyDescent="0.2">
      <c r="A5" s="17"/>
      <c r="B5" s="214"/>
      <c r="C5" s="215"/>
      <c r="D5" s="216"/>
      <c r="E5" s="217"/>
      <c r="F5" s="216"/>
      <c r="G5" s="218"/>
      <c r="H5" s="218"/>
      <c r="I5" s="218"/>
      <c r="J5" s="219"/>
      <c r="K5" s="4"/>
      <c r="L5" s="4"/>
    </row>
    <row r="6" spans="1:12" ht="12.75" customHeight="1" x14ac:dyDescent="0.2">
      <c r="A6" s="276" t="s">
        <v>2</v>
      </c>
      <c r="B6" s="262" t="str">
        <f>Overview!B4&amp; " has no superscostumer preserved charges/additional LLFCs"</f>
        <v>Vattenfall Networks Limited - GSP D has no superscostumer preserved charges/additional LLFCs</v>
      </c>
      <c r="C6" s="263"/>
      <c r="D6" s="263"/>
      <c r="E6" s="263"/>
      <c r="F6" s="263"/>
      <c r="G6" s="263"/>
      <c r="H6" s="263"/>
      <c r="I6" s="263"/>
      <c r="J6" s="278"/>
      <c r="L6" s="4"/>
    </row>
    <row r="7" spans="1:12" ht="12.75" customHeight="1" x14ac:dyDescent="0.2">
      <c r="A7" s="276"/>
      <c r="B7" s="265"/>
      <c r="C7" s="266"/>
      <c r="D7" s="266"/>
      <c r="E7" s="266"/>
      <c r="F7" s="266"/>
      <c r="G7" s="266"/>
      <c r="H7" s="266"/>
      <c r="I7" s="266"/>
      <c r="J7" s="279"/>
      <c r="L7" s="4"/>
    </row>
    <row r="8" spans="1:12" ht="12.75" customHeight="1" x14ac:dyDescent="0.2">
      <c r="A8" s="276"/>
      <c r="B8" s="268"/>
      <c r="C8" s="269"/>
      <c r="D8" s="269"/>
      <c r="E8" s="269"/>
      <c r="F8" s="269"/>
      <c r="G8" s="269"/>
      <c r="H8" s="269"/>
      <c r="I8" s="269"/>
      <c r="J8" s="280"/>
      <c r="L8" s="4"/>
    </row>
    <row r="9" spans="1:12" x14ac:dyDescent="0.2">
      <c r="A9" s="36"/>
      <c r="B9" s="36"/>
      <c r="C9" s="36"/>
      <c r="D9" s="36"/>
      <c r="E9" s="36"/>
      <c r="F9" s="36"/>
      <c r="G9" s="36"/>
      <c r="H9" s="36"/>
      <c r="I9" s="36"/>
      <c r="J9" s="36"/>
      <c r="L9" s="4"/>
    </row>
    <row r="10" spans="1:12" x14ac:dyDescent="0.2">
      <c r="A10" s="36"/>
      <c r="B10" s="36"/>
      <c r="C10" s="36"/>
      <c r="D10" s="36"/>
      <c r="E10" s="36"/>
      <c r="F10" s="36"/>
      <c r="G10" s="36"/>
      <c r="H10" s="36"/>
      <c r="I10" s="36"/>
      <c r="J10" s="36"/>
      <c r="L10" s="4"/>
    </row>
    <row r="11" spans="1:12" s="2" customFormat="1" ht="27" customHeight="1" x14ac:dyDescent="0.2">
      <c r="A11" s="275" t="s">
        <v>166</v>
      </c>
      <c r="B11" s="275"/>
      <c r="C11" s="275"/>
      <c r="D11" s="275"/>
      <c r="E11" s="275"/>
      <c r="F11" s="275"/>
      <c r="G11" s="275"/>
      <c r="H11" s="275"/>
      <c r="I11" s="275"/>
      <c r="J11" s="275"/>
      <c r="K11" s="4"/>
      <c r="L11" s="4"/>
    </row>
    <row r="12" spans="1:12" s="2" customFormat="1" ht="58.5" customHeight="1" x14ac:dyDescent="0.2">
      <c r="A12" s="16"/>
      <c r="B12" s="23" t="s">
        <v>0</v>
      </c>
      <c r="C12" s="15" t="s">
        <v>28</v>
      </c>
      <c r="D12" s="41" t="s">
        <v>170</v>
      </c>
      <c r="E12" s="41" t="s">
        <v>172</v>
      </c>
      <c r="F12" s="41" t="s">
        <v>171</v>
      </c>
      <c r="G12" s="123" t="s">
        <v>29</v>
      </c>
      <c r="H12" s="123" t="s">
        <v>30</v>
      </c>
      <c r="I12" s="23" t="s">
        <v>136</v>
      </c>
      <c r="J12" s="123" t="s">
        <v>37</v>
      </c>
      <c r="K12" s="4"/>
      <c r="L12" s="4"/>
    </row>
    <row r="13" spans="1:12" s="2" customFormat="1" ht="32.25" customHeight="1" x14ac:dyDescent="0.2">
      <c r="A13" s="17" t="s">
        <v>154</v>
      </c>
      <c r="B13" s="220"/>
      <c r="C13" s="215"/>
      <c r="D13" s="216"/>
      <c r="E13" s="217"/>
      <c r="F13" s="216"/>
      <c r="G13" s="221"/>
      <c r="H13" s="221"/>
      <c r="I13" s="222"/>
      <c r="J13" s="223"/>
      <c r="K13" s="4"/>
      <c r="L13" s="4"/>
    </row>
    <row r="14" spans="1:12" ht="12.75" customHeight="1" x14ac:dyDescent="0.2">
      <c r="A14" s="276" t="s">
        <v>2</v>
      </c>
      <c r="B14" s="262" t="str">
        <f>Overview!B4&amp; " has no site specific preserved charges/additional LLFCs"</f>
        <v>Vattenfall Networks Limited - GSP D has no site specific preserved charges/additional LLFCs</v>
      </c>
      <c r="C14" s="263"/>
      <c r="D14" s="263"/>
      <c r="E14" s="263"/>
      <c r="F14" s="263"/>
      <c r="G14" s="263"/>
      <c r="H14" s="263"/>
      <c r="I14" s="263"/>
      <c r="J14" s="264"/>
    </row>
    <row r="15" spans="1:12" ht="12.75" customHeight="1" x14ac:dyDescent="0.2">
      <c r="A15" s="276"/>
      <c r="B15" s="265"/>
      <c r="C15" s="266"/>
      <c r="D15" s="266"/>
      <c r="E15" s="266"/>
      <c r="F15" s="266"/>
      <c r="G15" s="266"/>
      <c r="H15" s="266"/>
      <c r="I15" s="266"/>
      <c r="J15" s="267"/>
    </row>
    <row r="16" spans="1:12" ht="12.75" customHeight="1" x14ac:dyDescent="0.2">
      <c r="A16" s="276"/>
      <c r="B16" s="268"/>
      <c r="C16" s="269"/>
      <c r="D16" s="269"/>
      <c r="E16" s="269"/>
      <c r="F16" s="269"/>
      <c r="G16" s="269"/>
      <c r="H16" s="269"/>
      <c r="I16" s="269"/>
      <c r="J16" s="270"/>
    </row>
    <row r="17" spans="1:10" ht="12.75" customHeight="1" x14ac:dyDescent="0.2">
      <c r="A17" s="277"/>
      <c r="B17" s="273"/>
      <c r="C17" s="273"/>
      <c r="D17" s="273"/>
      <c r="E17" s="273"/>
      <c r="F17" s="273"/>
      <c r="G17" s="273"/>
      <c r="H17" s="274"/>
      <c r="I17" s="274"/>
      <c r="J17" s="274"/>
    </row>
    <row r="18" spans="1:10" ht="12.75" customHeight="1" x14ac:dyDescent="0.2">
      <c r="A18" s="277"/>
      <c r="B18" s="273"/>
      <c r="C18" s="273"/>
      <c r="D18" s="273"/>
      <c r="E18" s="273"/>
      <c r="F18" s="273"/>
      <c r="G18" s="273"/>
      <c r="H18" s="274"/>
      <c r="I18" s="274"/>
      <c r="J18" s="274"/>
    </row>
    <row r="19" spans="1:10" ht="56.25" customHeight="1" x14ac:dyDescent="0.2">
      <c r="A19" s="277"/>
      <c r="B19" s="271"/>
      <c r="C19" s="271"/>
      <c r="D19" s="271"/>
      <c r="E19" s="271"/>
      <c r="F19" s="271"/>
      <c r="G19" s="271"/>
      <c r="H19" s="272"/>
      <c r="I19" s="272"/>
      <c r="J19" s="272"/>
    </row>
    <row r="20" spans="1:10" x14ac:dyDescent="0.2">
      <c r="A20" s="277"/>
      <c r="B20" s="273"/>
      <c r="C20" s="273"/>
      <c r="D20" s="273"/>
      <c r="E20" s="273"/>
      <c r="F20" s="273"/>
      <c r="G20" s="273"/>
      <c r="H20" s="274"/>
      <c r="I20" s="274"/>
      <c r="J20" s="274"/>
    </row>
  </sheetData>
  <mergeCells count="11">
    <mergeCell ref="B14:J16"/>
    <mergeCell ref="B19:J19"/>
    <mergeCell ref="B20:J20"/>
    <mergeCell ref="B18:J18"/>
    <mergeCell ref="A2:J2"/>
    <mergeCell ref="A3:J3"/>
    <mergeCell ref="B17:J17"/>
    <mergeCell ref="A6:A8"/>
    <mergeCell ref="A11:J11"/>
    <mergeCell ref="A14:A20"/>
    <mergeCell ref="B6:J8"/>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64" fitToHeight="0" orientation="landscape" r:id="rId1"/>
  <headerFooter scaleWithDoc="0">
    <oddHeader>&amp;L
&amp;"Arial,Bold"Annex 3&amp;"Arial,Regular" - Schedule of Charges 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Q99"/>
  <sheetViews>
    <sheetView zoomScale="70" zoomScaleNormal="70" zoomScaleSheetLayoutView="85" workbookViewId="0">
      <selection activeCell="P37" sqref="P37"/>
    </sheetView>
  </sheetViews>
  <sheetFormatPr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7" ht="27.75" customHeight="1" x14ac:dyDescent="0.2">
      <c r="A1" s="14" t="s">
        <v>23</v>
      </c>
      <c r="B1" s="282" t="s">
        <v>132</v>
      </c>
      <c r="C1" s="283"/>
      <c r="D1" s="283"/>
      <c r="F1" s="284" t="s">
        <v>135</v>
      </c>
      <c r="G1" s="285"/>
      <c r="H1" s="286"/>
      <c r="I1" s="4"/>
      <c r="J1" s="2"/>
      <c r="K1" s="2"/>
    </row>
    <row r="2" spans="1:17" ht="31.5" customHeight="1" x14ac:dyDescent="0.2">
      <c r="A2" s="287" t="str">
        <f>Overview!B4&amp; " - Effective from "&amp;Overview!D4&amp;" - "&amp;Overview!E4&amp;" LDNO tariffs"</f>
        <v>Vattenfall Networks Limited - GSP D - Effective from 1 April 2021 - Submitted LDNO tariffs</v>
      </c>
      <c r="B2" s="287"/>
      <c r="C2" s="287"/>
      <c r="D2" s="287"/>
      <c r="E2" s="287"/>
      <c r="F2" s="287"/>
      <c r="G2" s="287"/>
      <c r="H2" s="287"/>
      <c r="I2" s="287"/>
      <c r="J2" s="287"/>
    </row>
    <row r="3" spans="1:17" ht="8.25" customHeight="1" x14ac:dyDescent="0.2">
      <c r="A3" s="77"/>
      <c r="B3" s="77"/>
      <c r="C3" s="77"/>
      <c r="D3" s="77"/>
      <c r="E3" s="77"/>
      <c r="F3" s="77"/>
      <c r="G3" s="77"/>
      <c r="H3" s="77"/>
      <c r="I3" s="77"/>
      <c r="J3" s="77"/>
    </row>
    <row r="4" spans="1:17" ht="27" customHeight="1" x14ac:dyDescent="0.2">
      <c r="A4" s="239" t="s">
        <v>167</v>
      </c>
      <c r="B4" s="239"/>
      <c r="C4" s="239"/>
      <c r="D4" s="239"/>
      <c r="E4" s="79"/>
      <c r="F4" s="239" t="s">
        <v>168</v>
      </c>
      <c r="G4" s="239"/>
      <c r="H4" s="239"/>
      <c r="I4" s="239"/>
      <c r="J4" s="239"/>
      <c r="L4" s="4"/>
    </row>
    <row r="5" spans="1:17" ht="32.25" customHeight="1" x14ac:dyDescent="0.2">
      <c r="A5" s="64" t="s">
        <v>12</v>
      </c>
      <c r="B5" s="69" t="s">
        <v>62</v>
      </c>
      <c r="C5" s="84" t="s">
        <v>63</v>
      </c>
      <c r="D5" s="66" t="s">
        <v>64</v>
      </c>
      <c r="E5" s="73"/>
      <c r="F5" s="243"/>
      <c r="G5" s="244"/>
      <c r="H5" s="70" t="s">
        <v>69</v>
      </c>
      <c r="I5" s="71" t="s">
        <v>70</v>
      </c>
      <c r="J5" s="66" t="s">
        <v>64</v>
      </c>
      <c r="K5" s="73"/>
      <c r="L5" s="4"/>
      <c r="M5" s="4"/>
    </row>
    <row r="6" spans="1:17" ht="56.25" customHeight="1" x14ac:dyDescent="0.2">
      <c r="A6" s="67" t="s">
        <v>65</v>
      </c>
      <c r="B6" s="19" t="s">
        <v>527</v>
      </c>
      <c r="C6" s="186" t="s">
        <v>528</v>
      </c>
      <c r="D6" s="189" t="s">
        <v>529</v>
      </c>
      <c r="E6" s="73"/>
      <c r="F6" s="291" t="s">
        <v>66</v>
      </c>
      <c r="G6" s="291"/>
      <c r="H6" s="185"/>
      <c r="I6" s="72" t="s">
        <v>532</v>
      </c>
      <c r="J6" s="189" t="s">
        <v>529</v>
      </c>
      <c r="K6" s="73"/>
      <c r="L6" s="4"/>
      <c r="M6" s="4"/>
    </row>
    <row r="7" spans="1:17" ht="56.25" customHeight="1" x14ac:dyDescent="0.2">
      <c r="A7" s="67" t="s">
        <v>19</v>
      </c>
      <c r="B7" s="185"/>
      <c r="C7" s="191" t="s">
        <v>530</v>
      </c>
      <c r="D7" s="72" t="s">
        <v>531</v>
      </c>
      <c r="E7" s="73"/>
      <c r="F7" s="291" t="s">
        <v>67</v>
      </c>
      <c r="G7" s="291"/>
      <c r="H7" s="19" t="s">
        <v>527</v>
      </c>
      <c r="I7" s="72" t="s">
        <v>528</v>
      </c>
      <c r="J7" s="189" t="s">
        <v>529</v>
      </c>
      <c r="K7" s="73"/>
      <c r="L7" s="4"/>
      <c r="M7" s="4"/>
    </row>
    <row r="8" spans="1:17" ht="55.5" customHeight="1" x14ac:dyDescent="0.2">
      <c r="A8" s="68" t="s">
        <v>17</v>
      </c>
      <c r="B8" s="288" t="s">
        <v>18</v>
      </c>
      <c r="C8" s="289"/>
      <c r="D8" s="290"/>
      <c r="E8" s="73"/>
      <c r="F8" s="291" t="s">
        <v>536</v>
      </c>
      <c r="G8" s="291"/>
      <c r="H8" s="185"/>
      <c r="I8" s="72" t="s">
        <v>532</v>
      </c>
      <c r="J8" s="189" t="s">
        <v>529</v>
      </c>
      <c r="K8" s="73"/>
      <c r="L8" s="4"/>
      <c r="M8" s="4"/>
    </row>
    <row r="9" spans="1:17" s="65" customFormat="1" ht="55.5" customHeight="1" x14ac:dyDescent="0.2">
      <c r="A9" s="75"/>
      <c r="E9" s="78"/>
      <c r="F9" s="245" t="s">
        <v>73</v>
      </c>
      <c r="G9" s="245"/>
      <c r="H9" s="185"/>
      <c r="I9" s="189" t="s">
        <v>530</v>
      </c>
      <c r="J9" s="189" t="s">
        <v>533</v>
      </c>
      <c r="K9" s="73"/>
      <c r="L9" s="36"/>
      <c r="M9" s="36"/>
    </row>
    <row r="10" spans="1:17" ht="27.75" customHeight="1" x14ac:dyDescent="0.2">
      <c r="F10" s="238" t="s">
        <v>17</v>
      </c>
      <c r="G10" s="238"/>
      <c r="H10" s="281" t="s">
        <v>18</v>
      </c>
      <c r="I10" s="281"/>
      <c r="J10" s="281"/>
    </row>
    <row r="11" spans="1:17" ht="27.75" customHeight="1" x14ac:dyDescent="0.2">
      <c r="D11" s="197">
        <v>3</v>
      </c>
      <c r="E11" s="198">
        <v>4</v>
      </c>
      <c r="F11" s="197">
        <v>5</v>
      </c>
      <c r="G11" s="198">
        <v>6</v>
      </c>
      <c r="H11" s="197">
        <v>7</v>
      </c>
      <c r="I11" s="198">
        <v>8</v>
      </c>
      <c r="J11" s="197">
        <v>9</v>
      </c>
    </row>
    <row r="12" spans="1:17" ht="27.75" customHeight="1" x14ac:dyDescent="0.2">
      <c r="D12" s="197"/>
      <c r="E12" s="197"/>
      <c r="F12" s="197"/>
      <c r="G12" s="197"/>
      <c r="H12" s="198"/>
      <c r="I12" s="198"/>
      <c r="J12" s="199"/>
    </row>
    <row r="13" spans="1:17" ht="38.25" x14ac:dyDescent="0.2">
      <c r="A13" s="176" t="s">
        <v>134</v>
      </c>
      <c r="B13" s="176" t="s">
        <v>516</v>
      </c>
      <c r="C13" s="177" t="s">
        <v>28</v>
      </c>
      <c r="D13" s="41" t="s">
        <v>170</v>
      </c>
      <c r="E13" s="41" t="s">
        <v>172</v>
      </c>
      <c r="F13" s="41" t="s">
        <v>171</v>
      </c>
      <c r="G13" s="177" t="s">
        <v>29</v>
      </c>
      <c r="H13" s="177" t="s">
        <v>30</v>
      </c>
      <c r="I13" s="177" t="s">
        <v>136</v>
      </c>
      <c r="J13" s="177" t="s">
        <v>37</v>
      </c>
    </row>
    <row r="14" spans="1:17" ht="27.75" customHeight="1" x14ac:dyDescent="0.2">
      <c r="A14" s="171" t="s">
        <v>430</v>
      </c>
      <c r="B14" s="22" t="s">
        <v>564</v>
      </c>
      <c r="C14" s="172"/>
      <c r="D14" s="134">
        <v>7.1180000000000003</v>
      </c>
      <c r="E14" s="135">
        <v>1.8360000000000001</v>
      </c>
      <c r="F14" s="136">
        <v>0.96899999999999997</v>
      </c>
      <c r="G14" s="173">
        <v>2.2599999999999998</v>
      </c>
      <c r="H14" s="174" t="s">
        <v>545</v>
      </c>
      <c r="I14" s="178" t="s">
        <v>545</v>
      </c>
      <c r="J14" s="29" t="s">
        <v>545</v>
      </c>
      <c r="K14" s="208"/>
      <c r="L14" s="204"/>
      <c r="M14" s="204"/>
      <c r="N14" s="204"/>
      <c r="O14" s="204"/>
      <c r="P14" s="204"/>
      <c r="Q14" s="204"/>
    </row>
    <row r="15" spans="1:17" ht="27.75" customHeight="1" x14ac:dyDescent="0.2">
      <c r="A15" s="171" t="s">
        <v>431</v>
      </c>
      <c r="B15" s="22" t="s">
        <v>565</v>
      </c>
      <c r="C15" s="172"/>
      <c r="D15" s="134">
        <v>7.1180000000000003</v>
      </c>
      <c r="E15" s="135">
        <v>1.8360000000000001</v>
      </c>
      <c r="F15" s="136">
        <v>0.96899999999999997</v>
      </c>
      <c r="G15" s="174" t="s">
        <v>545</v>
      </c>
      <c r="H15" s="174" t="s">
        <v>545</v>
      </c>
      <c r="I15" s="178" t="s">
        <v>545</v>
      </c>
      <c r="J15" s="29" t="s">
        <v>545</v>
      </c>
      <c r="K15" s="208"/>
      <c r="L15" s="204"/>
      <c r="M15" s="204"/>
      <c r="N15" s="204"/>
      <c r="O15" s="204"/>
      <c r="P15" s="204"/>
      <c r="Q15" s="204"/>
    </row>
    <row r="16" spans="1:17" ht="27.75" customHeight="1" x14ac:dyDescent="0.2">
      <c r="A16" s="171" t="s">
        <v>432</v>
      </c>
      <c r="B16" s="22" t="s">
        <v>566</v>
      </c>
      <c r="C16" s="172"/>
      <c r="D16" s="134">
        <v>8.6359999999999992</v>
      </c>
      <c r="E16" s="135">
        <v>2.0760000000000001</v>
      </c>
      <c r="F16" s="136">
        <v>0.999</v>
      </c>
      <c r="G16" s="173">
        <v>2.82</v>
      </c>
      <c r="H16" s="174" t="s">
        <v>545</v>
      </c>
      <c r="I16" s="178" t="s">
        <v>545</v>
      </c>
      <c r="J16" s="29" t="s">
        <v>545</v>
      </c>
      <c r="K16" s="208"/>
      <c r="L16" s="204"/>
      <c r="M16" s="204"/>
      <c r="N16" s="204"/>
      <c r="O16" s="204"/>
      <c r="P16" s="204"/>
      <c r="Q16" s="204"/>
    </row>
    <row r="17" spans="1:17" ht="27.75" customHeight="1" x14ac:dyDescent="0.2">
      <c r="A17" s="171" t="s">
        <v>433</v>
      </c>
      <c r="B17" s="22" t="s">
        <v>567</v>
      </c>
      <c r="C17" s="172"/>
      <c r="D17" s="134">
        <v>8.6359999999999992</v>
      </c>
      <c r="E17" s="135">
        <v>2.0760000000000001</v>
      </c>
      <c r="F17" s="136">
        <v>0.999</v>
      </c>
      <c r="G17" s="174" t="s">
        <v>545</v>
      </c>
      <c r="H17" s="174" t="s">
        <v>545</v>
      </c>
      <c r="I17" s="178" t="s">
        <v>545</v>
      </c>
      <c r="J17" s="29" t="s">
        <v>545</v>
      </c>
      <c r="K17" s="208"/>
      <c r="L17" s="204"/>
      <c r="M17" s="204"/>
      <c r="N17" s="204"/>
      <c r="O17" s="204"/>
      <c r="P17" s="204"/>
      <c r="Q17" s="204"/>
    </row>
    <row r="18" spans="1:17" ht="27.75" customHeight="1" x14ac:dyDescent="0.2">
      <c r="A18" s="171" t="s">
        <v>434</v>
      </c>
      <c r="B18" s="22" t="s">
        <v>568</v>
      </c>
      <c r="C18" s="172"/>
      <c r="D18" s="134">
        <v>6.5350000000000001</v>
      </c>
      <c r="E18" s="135">
        <v>1.6990000000000001</v>
      </c>
      <c r="F18" s="136">
        <v>0.96</v>
      </c>
      <c r="G18" s="173">
        <v>10.57</v>
      </c>
      <c r="H18" s="173">
        <v>1.54</v>
      </c>
      <c r="I18" s="179">
        <v>2.8</v>
      </c>
      <c r="J18" s="28">
        <v>0.25</v>
      </c>
      <c r="K18" s="208"/>
      <c r="L18" s="204"/>
      <c r="M18" s="204"/>
      <c r="N18" s="204"/>
      <c r="O18" s="204"/>
      <c r="P18" s="204"/>
      <c r="Q18" s="204"/>
    </row>
    <row r="19" spans="1:17" ht="27.75" customHeight="1" x14ac:dyDescent="0.2">
      <c r="A19" s="171" t="s">
        <v>435</v>
      </c>
      <c r="B19" s="22" t="s">
        <v>569</v>
      </c>
      <c r="C19" s="180"/>
      <c r="D19" s="137">
        <v>12.116</v>
      </c>
      <c r="E19" s="138">
        <v>2.2269999999999999</v>
      </c>
      <c r="F19" s="136">
        <v>1.1479999999999999</v>
      </c>
      <c r="G19" s="174" t="s">
        <v>545</v>
      </c>
      <c r="H19" s="174" t="s">
        <v>545</v>
      </c>
      <c r="I19" s="178" t="s">
        <v>545</v>
      </c>
      <c r="J19" s="29" t="s">
        <v>545</v>
      </c>
      <c r="K19" s="208"/>
      <c r="L19" s="204"/>
      <c r="M19" s="204"/>
      <c r="N19" s="204"/>
      <c r="O19" s="204"/>
      <c r="P19" s="204"/>
      <c r="Q19" s="204"/>
    </row>
    <row r="20" spans="1:17" ht="27.75" customHeight="1" x14ac:dyDescent="0.2">
      <c r="A20" s="171" t="s">
        <v>436</v>
      </c>
      <c r="B20" s="22" t="s">
        <v>570</v>
      </c>
      <c r="C20" s="180"/>
      <c r="D20" s="134">
        <v>-7.6669999999999998</v>
      </c>
      <c r="E20" s="135">
        <v>-1.2110000000000001</v>
      </c>
      <c r="F20" s="136">
        <v>-0.151</v>
      </c>
      <c r="G20" s="173" t="s">
        <v>545</v>
      </c>
      <c r="H20" s="174" t="s">
        <v>545</v>
      </c>
      <c r="I20" s="178" t="s">
        <v>545</v>
      </c>
      <c r="J20" s="29" t="s">
        <v>545</v>
      </c>
      <c r="K20" s="208"/>
      <c r="L20" s="204"/>
      <c r="M20" s="204"/>
      <c r="N20" s="204"/>
      <c r="O20" s="204"/>
      <c r="P20" s="204"/>
      <c r="Q20" s="204"/>
    </row>
    <row r="21" spans="1:17" ht="27.75" customHeight="1" x14ac:dyDescent="0.2">
      <c r="A21" s="171" t="s">
        <v>437</v>
      </c>
      <c r="B21" s="22" t="s">
        <v>571</v>
      </c>
      <c r="C21" s="180"/>
      <c r="D21" s="134">
        <v>-7.6669999999999998</v>
      </c>
      <c r="E21" s="135">
        <v>-1.2110000000000001</v>
      </c>
      <c r="F21" s="136">
        <v>-0.151</v>
      </c>
      <c r="G21" s="173" t="s">
        <v>545</v>
      </c>
      <c r="H21" s="174" t="s">
        <v>545</v>
      </c>
      <c r="I21" s="178" t="s">
        <v>545</v>
      </c>
      <c r="J21" s="28">
        <v>0.33100000000000002</v>
      </c>
      <c r="K21" s="208"/>
      <c r="L21" s="204"/>
      <c r="M21" s="204"/>
      <c r="N21" s="204"/>
      <c r="O21" s="204"/>
      <c r="P21" s="204"/>
      <c r="Q21" s="204"/>
    </row>
    <row r="22" spans="1:17" ht="27.75" customHeight="1" x14ac:dyDescent="0.2">
      <c r="A22" s="175" t="s">
        <v>438</v>
      </c>
      <c r="B22" s="22" t="s">
        <v>572</v>
      </c>
      <c r="C22" s="180"/>
      <c r="D22" s="134">
        <v>5.085</v>
      </c>
      <c r="E22" s="135">
        <v>1.3120000000000001</v>
      </c>
      <c r="F22" s="136">
        <v>0.69199999999999995</v>
      </c>
      <c r="G22" s="173">
        <v>1.69</v>
      </c>
      <c r="H22" s="174" t="s">
        <v>545</v>
      </c>
      <c r="I22" s="178" t="s">
        <v>545</v>
      </c>
      <c r="J22" s="29" t="s">
        <v>545</v>
      </c>
      <c r="K22" s="208"/>
      <c r="L22" s="204"/>
      <c r="M22" s="204"/>
      <c r="N22" s="204"/>
      <c r="O22" s="204"/>
      <c r="P22" s="204"/>
      <c r="Q22" s="204"/>
    </row>
    <row r="23" spans="1:17" ht="27.75" customHeight="1" x14ac:dyDescent="0.2">
      <c r="A23" s="175" t="s">
        <v>439</v>
      </c>
      <c r="B23" s="22" t="s">
        <v>573</v>
      </c>
      <c r="C23" s="180"/>
      <c r="D23" s="134">
        <v>5.085</v>
      </c>
      <c r="E23" s="135">
        <v>1.3120000000000001</v>
      </c>
      <c r="F23" s="136">
        <v>0.69199999999999995</v>
      </c>
      <c r="G23" s="174" t="s">
        <v>545</v>
      </c>
      <c r="H23" s="174" t="s">
        <v>545</v>
      </c>
      <c r="I23" s="178" t="s">
        <v>545</v>
      </c>
      <c r="J23" s="29" t="s">
        <v>545</v>
      </c>
      <c r="K23" s="208"/>
      <c r="L23" s="204"/>
      <c r="M23" s="204"/>
      <c r="N23" s="204"/>
      <c r="O23" s="204"/>
      <c r="P23" s="204"/>
      <c r="Q23" s="204"/>
    </row>
    <row r="24" spans="1:17" ht="27.75" customHeight="1" x14ac:dyDescent="0.2">
      <c r="A24" s="175" t="s">
        <v>440</v>
      </c>
      <c r="B24" s="22" t="s">
        <v>574</v>
      </c>
      <c r="C24" s="180"/>
      <c r="D24" s="134">
        <v>6.1689999999999996</v>
      </c>
      <c r="E24" s="135">
        <v>1.4830000000000001</v>
      </c>
      <c r="F24" s="136">
        <v>0.71399999999999997</v>
      </c>
      <c r="G24" s="173">
        <v>2.09</v>
      </c>
      <c r="H24" s="174" t="s">
        <v>545</v>
      </c>
      <c r="I24" s="178" t="s">
        <v>545</v>
      </c>
      <c r="J24" s="29" t="s">
        <v>545</v>
      </c>
      <c r="K24" s="208"/>
      <c r="L24" s="204"/>
      <c r="M24" s="204"/>
      <c r="N24" s="204"/>
      <c r="O24" s="204"/>
      <c r="P24" s="204"/>
      <c r="Q24" s="204"/>
    </row>
    <row r="25" spans="1:17" ht="27.75" customHeight="1" x14ac:dyDescent="0.2">
      <c r="A25" s="175" t="s">
        <v>441</v>
      </c>
      <c r="B25" s="22" t="s">
        <v>575</v>
      </c>
      <c r="C25" s="180"/>
      <c r="D25" s="134">
        <v>6.1689999999999996</v>
      </c>
      <c r="E25" s="135">
        <v>1.4830000000000001</v>
      </c>
      <c r="F25" s="136">
        <v>0.71399999999999997</v>
      </c>
      <c r="G25" s="174" t="s">
        <v>545</v>
      </c>
      <c r="H25" s="174" t="s">
        <v>545</v>
      </c>
      <c r="I25" s="178" t="s">
        <v>545</v>
      </c>
      <c r="J25" s="29" t="s">
        <v>545</v>
      </c>
      <c r="K25" s="208"/>
      <c r="L25" s="204"/>
      <c r="M25" s="204"/>
      <c r="N25" s="204"/>
      <c r="O25" s="204"/>
      <c r="P25" s="204"/>
      <c r="Q25" s="204"/>
    </row>
    <row r="26" spans="1:17" ht="27.75" customHeight="1" x14ac:dyDescent="0.2">
      <c r="A26" s="175" t="s">
        <v>442</v>
      </c>
      <c r="B26" s="22" t="s">
        <v>576</v>
      </c>
      <c r="C26" s="180"/>
      <c r="D26" s="134">
        <v>4.6689999999999996</v>
      </c>
      <c r="E26" s="135">
        <v>1.214</v>
      </c>
      <c r="F26" s="136">
        <v>0.68600000000000005</v>
      </c>
      <c r="G26" s="173">
        <v>7.62</v>
      </c>
      <c r="H26" s="173">
        <v>1.1000000000000001</v>
      </c>
      <c r="I26" s="179">
        <v>2</v>
      </c>
      <c r="J26" s="28">
        <v>0.17899999999999999</v>
      </c>
      <c r="K26" s="208"/>
      <c r="L26" s="204"/>
      <c r="M26" s="204"/>
      <c r="N26" s="204"/>
      <c r="O26" s="204"/>
      <c r="P26" s="204"/>
      <c r="Q26" s="204"/>
    </row>
    <row r="27" spans="1:17" ht="27.75" customHeight="1" x14ac:dyDescent="0.2">
      <c r="A27" s="175" t="s">
        <v>443</v>
      </c>
      <c r="B27" s="22" t="s">
        <v>577</v>
      </c>
      <c r="C27" s="180"/>
      <c r="D27" s="134">
        <v>5.8920000000000003</v>
      </c>
      <c r="E27" s="135">
        <v>1.621</v>
      </c>
      <c r="F27" s="136">
        <v>1.08</v>
      </c>
      <c r="G27" s="173">
        <v>4.46</v>
      </c>
      <c r="H27" s="173">
        <v>3.59</v>
      </c>
      <c r="I27" s="179">
        <v>5.0199999999999996</v>
      </c>
      <c r="J27" s="28">
        <v>0.17399999999999999</v>
      </c>
      <c r="K27" s="208"/>
      <c r="L27" s="204"/>
      <c r="M27" s="204"/>
      <c r="N27" s="204"/>
      <c r="O27" s="204"/>
      <c r="P27" s="204"/>
      <c r="Q27" s="204"/>
    </row>
    <row r="28" spans="1:17" ht="27.75" customHeight="1" x14ac:dyDescent="0.2">
      <c r="A28" s="175" t="s">
        <v>444</v>
      </c>
      <c r="B28" s="22" t="s">
        <v>578</v>
      </c>
      <c r="C28" s="180"/>
      <c r="D28" s="134">
        <v>5.2830000000000004</v>
      </c>
      <c r="E28" s="135">
        <v>1.6120000000000001</v>
      </c>
      <c r="F28" s="136">
        <v>1.1879999999999999</v>
      </c>
      <c r="G28" s="173">
        <v>72.19</v>
      </c>
      <c r="H28" s="173">
        <v>3.17</v>
      </c>
      <c r="I28" s="179">
        <v>5.28</v>
      </c>
      <c r="J28" s="28">
        <v>0.14000000000000001</v>
      </c>
      <c r="K28" s="208"/>
      <c r="L28" s="204"/>
      <c r="M28" s="204"/>
      <c r="N28" s="204"/>
      <c r="O28" s="204"/>
      <c r="P28" s="204"/>
      <c r="Q28" s="204"/>
    </row>
    <row r="29" spans="1:17" ht="27.75" customHeight="1" x14ac:dyDescent="0.2">
      <c r="A29" s="175" t="s">
        <v>445</v>
      </c>
      <c r="B29" s="22" t="s">
        <v>579</v>
      </c>
      <c r="C29" s="180"/>
      <c r="D29" s="137">
        <v>8.6560000000000006</v>
      </c>
      <c r="E29" s="138">
        <v>1.591</v>
      </c>
      <c r="F29" s="136">
        <v>0.82</v>
      </c>
      <c r="G29" s="174" t="s">
        <v>545</v>
      </c>
      <c r="H29" s="174" t="s">
        <v>545</v>
      </c>
      <c r="I29" s="178" t="s">
        <v>545</v>
      </c>
      <c r="J29" s="29" t="s">
        <v>545</v>
      </c>
      <c r="K29" s="208"/>
      <c r="L29" s="204"/>
      <c r="M29" s="204"/>
      <c r="N29" s="204"/>
      <c r="O29" s="204"/>
      <c r="P29" s="204"/>
      <c r="Q29" s="204"/>
    </row>
    <row r="30" spans="1:17" ht="27.75" customHeight="1" x14ac:dyDescent="0.2">
      <c r="A30" s="175" t="s">
        <v>446</v>
      </c>
      <c r="B30" s="22" t="s">
        <v>580</v>
      </c>
      <c r="C30" s="180"/>
      <c r="D30" s="134">
        <v>-7.6669999999999998</v>
      </c>
      <c r="E30" s="135">
        <v>-1.2110000000000001</v>
      </c>
      <c r="F30" s="136">
        <v>-0.151</v>
      </c>
      <c r="G30" s="173" t="s">
        <v>545</v>
      </c>
      <c r="H30" s="174" t="s">
        <v>545</v>
      </c>
      <c r="I30" s="178" t="s">
        <v>545</v>
      </c>
      <c r="J30" s="29" t="s">
        <v>545</v>
      </c>
      <c r="K30" s="208"/>
      <c r="L30" s="204"/>
      <c r="M30" s="204"/>
      <c r="N30" s="204"/>
      <c r="O30" s="204"/>
      <c r="P30" s="204"/>
      <c r="Q30" s="204"/>
    </row>
    <row r="31" spans="1:17" ht="27.75" customHeight="1" x14ac:dyDescent="0.2">
      <c r="A31" s="175" t="s">
        <v>447</v>
      </c>
      <c r="B31" s="22" t="s">
        <v>596</v>
      </c>
      <c r="C31" s="180"/>
      <c r="D31" s="134">
        <v>-6.8869999999999996</v>
      </c>
      <c r="E31" s="135">
        <v>-1.0580000000000001</v>
      </c>
      <c r="F31" s="136">
        <v>-0.13700000000000001</v>
      </c>
      <c r="G31" s="173" t="s">
        <v>545</v>
      </c>
      <c r="H31" s="174" t="s">
        <v>545</v>
      </c>
      <c r="I31" s="178" t="s">
        <v>545</v>
      </c>
      <c r="J31" s="29" t="s">
        <v>545</v>
      </c>
      <c r="K31" s="208"/>
      <c r="L31" s="204"/>
      <c r="M31" s="204"/>
      <c r="N31" s="204"/>
      <c r="O31" s="204"/>
      <c r="P31" s="204"/>
      <c r="Q31" s="204"/>
    </row>
    <row r="32" spans="1:17" ht="27.75" customHeight="1" x14ac:dyDescent="0.2">
      <c r="A32" s="175" t="s">
        <v>448</v>
      </c>
      <c r="B32" s="22" t="s">
        <v>581</v>
      </c>
      <c r="C32" s="180"/>
      <c r="D32" s="134">
        <v>-7.6669999999999998</v>
      </c>
      <c r="E32" s="135">
        <v>-1.2110000000000001</v>
      </c>
      <c r="F32" s="136">
        <v>-0.151</v>
      </c>
      <c r="G32" s="173" t="s">
        <v>545</v>
      </c>
      <c r="H32" s="174" t="s">
        <v>545</v>
      </c>
      <c r="I32" s="178" t="s">
        <v>545</v>
      </c>
      <c r="J32" s="28">
        <v>0.33100000000000002</v>
      </c>
      <c r="K32" s="208"/>
      <c r="L32" s="204"/>
      <c r="M32" s="204"/>
      <c r="N32" s="204"/>
      <c r="O32" s="204"/>
      <c r="P32" s="204"/>
      <c r="Q32" s="204"/>
    </row>
    <row r="33" spans="1:17" ht="27.75" customHeight="1" x14ac:dyDescent="0.2">
      <c r="A33" s="175" t="s">
        <v>449</v>
      </c>
      <c r="B33" s="22" t="s">
        <v>582</v>
      </c>
      <c r="C33" s="180"/>
      <c r="D33" s="134">
        <v>-6.8869999999999996</v>
      </c>
      <c r="E33" s="135">
        <v>-1.0580000000000001</v>
      </c>
      <c r="F33" s="136">
        <v>-0.13700000000000001</v>
      </c>
      <c r="G33" s="173" t="s">
        <v>545</v>
      </c>
      <c r="H33" s="174" t="s">
        <v>545</v>
      </c>
      <c r="I33" s="178" t="s">
        <v>545</v>
      </c>
      <c r="J33" s="28">
        <v>0.30499999999999999</v>
      </c>
      <c r="K33" s="208"/>
      <c r="L33" s="204"/>
      <c r="M33" s="204"/>
      <c r="N33" s="204"/>
      <c r="O33" s="204"/>
      <c r="P33" s="204"/>
      <c r="Q33" s="204"/>
    </row>
    <row r="34" spans="1:17" ht="27.75" customHeight="1" x14ac:dyDescent="0.2">
      <c r="A34" s="175" t="s">
        <v>450</v>
      </c>
      <c r="B34" s="22" t="s">
        <v>583</v>
      </c>
      <c r="C34" s="180"/>
      <c r="D34" s="134">
        <v>-4.8609999999999998</v>
      </c>
      <c r="E34" s="135">
        <v>-0.625</v>
      </c>
      <c r="F34" s="136">
        <v>-9.9000000000000005E-2</v>
      </c>
      <c r="G34" s="173" t="s">
        <v>545</v>
      </c>
      <c r="H34" s="174" t="s">
        <v>545</v>
      </c>
      <c r="I34" s="178" t="s">
        <v>545</v>
      </c>
      <c r="J34" s="28">
        <v>0.23200000000000001</v>
      </c>
      <c r="K34" s="208"/>
      <c r="L34" s="204"/>
      <c r="M34" s="204"/>
      <c r="N34" s="204"/>
      <c r="O34" s="204"/>
      <c r="P34" s="204"/>
      <c r="Q34" s="204"/>
    </row>
    <row r="35" spans="1:17" ht="27.75" customHeight="1" x14ac:dyDescent="0.2">
      <c r="A35" s="171" t="s">
        <v>451</v>
      </c>
      <c r="B35" s="220"/>
      <c r="C35" s="180"/>
      <c r="D35" s="134">
        <v>3.5630000000000002</v>
      </c>
      <c r="E35" s="135">
        <v>0.91900000000000004</v>
      </c>
      <c r="F35" s="136">
        <v>0.48499999999999999</v>
      </c>
      <c r="G35" s="173">
        <v>1.26</v>
      </c>
      <c r="H35" s="174" t="s">
        <v>545</v>
      </c>
      <c r="I35" s="178" t="s">
        <v>545</v>
      </c>
      <c r="J35" s="29" t="s">
        <v>545</v>
      </c>
      <c r="K35" s="208"/>
      <c r="L35" s="204"/>
      <c r="M35" s="204"/>
      <c r="N35" s="204"/>
      <c r="O35" s="204"/>
      <c r="P35" s="204"/>
      <c r="Q35" s="204"/>
    </row>
    <row r="36" spans="1:17" ht="27.75" customHeight="1" x14ac:dyDescent="0.2">
      <c r="A36" s="171" t="s">
        <v>452</v>
      </c>
      <c r="B36" s="220"/>
      <c r="C36" s="180"/>
      <c r="D36" s="134">
        <v>3.5630000000000002</v>
      </c>
      <c r="E36" s="135">
        <v>0.91900000000000004</v>
      </c>
      <c r="F36" s="136">
        <v>0.48499999999999999</v>
      </c>
      <c r="G36" s="174" t="s">
        <v>545</v>
      </c>
      <c r="H36" s="174" t="s">
        <v>545</v>
      </c>
      <c r="I36" s="178" t="s">
        <v>545</v>
      </c>
      <c r="J36" s="29" t="s">
        <v>545</v>
      </c>
      <c r="K36" s="208"/>
      <c r="L36" s="204"/>
      <c r="M36" s="204"/>
      <c r="N36" s="204"/>
      <c r="O36" s="204"/>
      <c r="P36" s="204"/>
      <c r="Q36" s="204"/>
    </row>
    <row r="37" spans="1:17" ht="27.75" customHeight="1" x14ac:dyDescent="0.2">
      <c r="A37" s="171" t="s">
        <v>453</v>
      </c>
      <c r="B37" s="220"/>
      <c r="C37" s="180"/>
      <c r="D37" s="134">
        <v>4.3220000000000001</v>
      </c>
      <c r="E37" s="135">
        <v>1.0389999999999999</v>
      </c>
      <c r="F37" s="136">
        <v>0.5</v>
      </c>
      <c r="G37" s="173">
        <v>1.54</v>
      </c>
      <c r="H37" s="174" t="s">
        <v>545</v>
      </c>
      <c r="I37" s="178" t="s">
        <v>545</v>
      </c>
      <c r="J37" s="29" t="s">
        <v>545</v>
      </c>
      <c r="K37" s="208"/>
      <c r="L37" s="204"/>
      <c r="M37" s="204"/>
      <c r="N37" s="204"/>
      <c r="O37" s="204"/>
      <c r="P37" s="204"/>
      <c r="Q37" s="204"/>
    </row>
    <row r="38" spans="1:17" ht="27.75" customHeight="1" x14ac:dyDescent="0.2">
      <c r="A38" s="171" t="s">
        <v>454</v>
      </c>
      <c r="B38" s="220"/>
      <c r="C38" s="180"/>
      <c r="D38" s="134">
        <v>4.3220000000000001</v>
      </c>
      <c r="E38" s="135">
        <v>1.0389999999999999</v>
      </c>
      <c r="F38" s="136">
        <v>0.5</v>
      </c>
      <c r="G38" s="174" t="s">
        <v>545</v>
      </c>
      <c r="H38" s="174" t="s">
        <v>545</v>
      </c>
      <c r="I38" s="178" t="s">
        <v>545</v>
      </c>
      <c r="J38" s="29" t="s">
        <v>545</v>
      </c>
      <c r="K38" s="208"/>
      <c r="L38" s="204"/>
      <c r="M38" s="204"/>
      <c r="N38" s="204"/>
      <c r="O38" s="204"/>
      <c r="P38" s="204"/>
      <c r="Q38" s="204"/>
    </row>
    <row r="39" spans="1:17" ht="27.75" customHeight="1" x14ac:dyDescent="0.2">
      <c r="A39" s="171" t="s">
        <v>455</v>
      </c>
      <c r="B39" s="220"/>
      <c r="C39" s="180"/>
      <c r="D39" s="134">
        <v>3.2709999999999999</v>
      </c>
      <c r="E39" s="135">
        <v>0.85</v>
      </c>
      <c r="F39" s="136">
        <v>0.48099999999999998</v>
      </c>
      <c r="G39" s="173">
        <v>5.42</v>
      </c>
      <c r="H39" s="173">
        <v>0.77</v>
      </c>
      <c r="I39" s="179">
        <v>1.4</v>
      </c>
      <c r="J39" s="28">
        <v>0.125</v>
      </c>
      <c r="K39" s="208"/>
      <c r="L39" s="204"/>
      <c r="M39" s="204"/>
      <c r="N39" s="204"/>
      <c r="O39" s="204"/>
      <c r="P39" s="204"/>
      <c r="Q39" s="204"/>
    </row>
    <row r="40" spans="1:17" ht="27.75" customHeight="1" x14ac:dyDescent="0.2">
      <c r="A40" s="171" t="s">
        <v>456</v>
      </c>
      <c r="B40" s="220"/>
      <c r="C40" s="180"/>
      <c r="D40" s="134">
        <v>3.9990000000000001</v>
      </c>
      <c r="E40" s="135">
        <v>1.1000000000000001</v>
      </c>
      <c r="F40" s="136">
        <v>0.73299999999999998</v>
      </c>
      <c r="G40" s="173">
        <v>3.11</v>
      </c>
      <c r="H40" s="173">
        <v>2.44</v>
      </c>
      <c r="I40" s="179">
        <v>3.41</v>
      </c>
      <c r="J40" s="28">
        <v>0.11799999999999999</v>
      </c>
      <c r="K40" s="208"/>
      <c r="L40" s="204"/>
      <c r="M40" s="204"/>
      <c r="N40" s="204"/>
      <c r="O40" s="204"/>
      <c r="P40" s="204"/>
      <c r="Q40" s="204"/>
    </row>
    <row r="41" spans="1:17" ht="27.75" customHeight="1" x14ac:dyDescent="0.2">
      <c r="A41" s="171" t="s">
        <v>457</v>
      </c>
      <c r="B41" s="220"/>
      <c r="C41" s="180"/>
      <c r="D41" s="134">
        <v>3.55</v>
      </c>
      <c r="E41" s="135">
        <v>1.083</v>
      </c>
      <c r="F41" s="136">
        <v>0.79800000000000004</v>
      </c>
      <c r="G41" s="173">
        <v>48.59</v>
      </c>
      <c r="H41" s="173">
        <v>2.13</v>
      </c>
      <c r="I41" s="179">
        <v>3.55</v>
      </c>
      <c r="J41" s="28">
        <v>9.4E-2</v>
      </c>
      <c r="K41" s="208"/>
      <c r="L41" s="204"/>
      <c r="M41" s="204"/>
      <c r="N41" s="204"/>
      <c r="O41" s="204"/>
      <c r="P41" s="204"/>
      <c r="Q41" s="204"/>
    </row>
    <row r="42" spans="1:17" ht="27.75" customHeight="1" x14ac:dyDescent="0.2">
      <c r="A42" s="171" t="s">
        <v>458</v>
      </c>
      <c r="B42" s="220"/>
      <c r="C42" s="180"/>
      <c r="D42" s="137">
        <v>6.0650000000000004</v>
      </c>
      <c r="E42" s="138">
        <v>1.115</v>
      </c>
      <c r="F42" s="136">
        <v>0.57499999999999996</v>
      </c>
      <c r="G42" s="174" t="s">
        <v>545</v>
      </c>
      <c r="H42" s="174" t="s">
        <v>545</v>
      </c>
      <c r="I42" s="178" t="s">
        <v>545</v>
      </c>
      <c r="J42" s="29" t="s">
        <v>545</v>
      </c>
      <c r="K42" s="208"/>
      <c r="L42" s="204"/>
      <c r="M42" s="204"/>
      <c r="N42" s="204"/>
      <c r="O42" s="204"/>
      <c r="P42" s="204"/>
      <c r="Q42" s="204"/>
    </row>
    <row r="43" spans="1:17" ht="27.75" customHeight="1" x14ac:dyDescent="0.2">
      <c r="A43" s="171" t="s">
        <v>459</v>
      </c>
      <c r="B43" s="220"/>
      <c r="C43" s="180"/>
      <c r="D43" s="134">
        <v>-3.726</v>
      </c>
      <c r="E43" s="135">
        <v>-0.58799999999999997</v>
      </c>
      <c r="F43" s="136">
        <v>-7.2999999999999995E-2</v>
      </c>
      <c r="G43" s="173" t="s">
        <v>545</v>
      </c>
      <c r="H43" s="174" t="s">
        <v>545</v>
      </c>
      <c r="I43" s="178" t="s">
        <v>545</v>
      </c>
      <c r="J43" s="29" t="s">
        <v>545</v>
      </c>
      <c r="K43" s="208"/>
      <c r="L43" s="204"/>
      <c r="M43" s="204"/>
      <c r="N43" s="204"/>
      <c r="O43" s="204"/>
      <c r="P43" s="204"/>
      <c r="Q43" s="204"/>
    </row>
    <row r="44" spans="1:17" ht="27.75" customHeight="1" x14ac:dyDescent="0.2">
      <c r="A44" s="171" t="s">
        <v>460</v>
      </c>
      <c r="B44" s="220"/>
      <c r="C44" s="180"/>
      <c r="D44" s="134">
        <v>-3.7440000000000002</v>
      </c>
      <c r="E44" s="135">
        <v>-0.57499999999999996</v>
      </c>
      <c r="F44" s="136">
        <v>-7.3999999999999996E-2</v>
      </c>
      <c r="G44" s="173" t="s">
        <v>545</v>
      </c>
      <c r="H44" s="174" t="s">
        <v>545</v>
      </c>
      <c r="I44" s="178" t="s">
        <v>545</v>
      </c>
      <c r="J44" s="29" t="s">
        <v>545</v>
      </c>
      <c r="K44" s="208"/>
      <c r="L44" s="204"/>
      <c r="M44" s="204"/>
      <c r="N44" s="204"/>
      <c r="O44" s="204"/>
      <c r="P44" s="204"/>
      <c r="Q44" s="204"/>
    </row>
    <row r="45" spans="1:17" ht="27.75" customHeight="1" x14ac:dyDescent="0.2">
      <c r="A45" s="171" t="s">
        <v>461</v>
      </c>
      <c r="B45" s="220"/>
      <c r="C45" s="180"/>
      <c r="D45" s="134">
        <v>-3.726</v>
      </c>
      <c r="E45" s="135">
        <v>-0.58799999999999997</v>
      </c>
      <c r="F45" s="136">
        <v>-7.2999999999999995E-2</v>
      </c>
      <c r="G45" s="173" t="s">
        <v>545</v>
      </c>
      <c r="H45" s="174" t="s">
        <v>545</v>
      </c>
      <c r="I45" s="178" t="s">
        <v>545</v>
      </c>
      <c r="J45" s="28">
        <v>0.161</v>
      </c>
      <c r="K45" s="208"/>
      <c r="L45" s="204"/>
      <c r="M45" s="204"/>
      <c r="N45" s="204"/>
      <c r="O45" s="204"/>
      <c r="P45" s="204"/>
      <c r="Q45" s="204"/>
    </row>
    <row r="46" spans="1:17" ht="27.75" customHeight="1" x14ac:dyDescent="0.2">
      <c r="A46" s="171" t="s">
        <v>462</v>
      </c>
      <c r="B46" s="220"/>
      <c r="C46" s="180"/>
      <c r="D46" s="134">
        <v>-3.7440000000000002</v>
      </c>
      <c r="E46" s="135">
        <v>-0.57499999999999996</v>
      </c>
      <c r="F46" s="136">
        <v>-7.3999999999999996E-2</v>
      </c>
      <c r="G46" s="173" t="s">
        <v>545</v>
      </c>
      <c r="H46" s="174" t="s">
        <v>545</v>
      </c>
      <c r="I46" s="178" t="s">
        <v>545</v>
      </c>
      <c r="J46" s="28">
        <v>0.16600000000000001</v>
      </c>
      <c r="K46" s="208"/>
      <c r="L46" s="204"/>
      <c r="M46" s="204"/>
      <c r="N46" s="204"/>
      <c r="O46" s="204"/>
      <c r="P46" s="204"/>
      <c r="Q46" s="204"/>
    </row>
    <row r="47" spans="1:17" ht="27.75" customHeight="1" x14ac:dyDescent="0.2">
      <c r="A47" s="171" t="s">
        <v>463</v>
      </c>
      <c r="B47" s="220"/>
      <c r="C47" s="180"/>
      <c r="D47" s="134">
        <v>-4.8609999999999998</v>
      </c>
      <c r="E47" s="135">
        <v>-0.625</v>
      </c>
      <c r="F47" s="136">
        <v>-9.9000000000000005E-2</v>
      </c>
      <c r="G47" s="173">
        <v>64.930000000000007</v>
      </c>
      <c r="H47" s="174" t="s">
        <v>545</v>
      </c>
      <c r="I47" s="178" t="s">
        <v>545</v>
      </c>
      <c r="J47" s="28">
        <v>0.23200000000000001</v>
      </c>
      <c r="K47" s="208"/>
      <c r="L47" s="204"/>
      <c r="M47" s="204"/>
      <c r="N47" s="204"/>
      <c r="O47" s="204"/>
      <c r="P47" s="204"/>
      <c r="Q47" s="204"/>
    </row>
    <row r="48" spans="1:17" ht="27.75" customHeight="1" x14ac:dyDescent="0.2">
      <c r="A48" s="171" t="s">
        <v>464</v>
      </c>
      <c r="B48" s="22" t="s">
        <v>584</v>
      </c>
      <c r="C48" s="180"/>
      <c r="D48" s="134">
        <v>2.5430000000000001</v>
      </c>
      <c r="E48" s="135">
        <v>0.65600000000000003</v>
      </c>
      <c r="F48" s="136">
        <v>0.34599999999999997</v>
      </c>
      <c r="G48" s="173">
        <v>0.97</v>
      </c>
      <c r="H48" s="174" t="s">
        <v>545</v>
      </c>
      <c r="I48" s="178" t="s">
        <v>545</v>
      </c>
      <c r="J48" s="29" t="s">
        <v>545</v>
      </c>
      <c r="K48" s="208"/>
      <c r="L48" s="204"/>
      <c r="M48" s="204"/>
      <c r="N48" s="204"/>
      <c r="O48" s="204"/>
      <c r="P48" s="204"/>
      <c r="Q48" s="204"/>
    </row>
    <row r="49" spans="1:17" ht="27.75" customHeight="1" x14ac:dyDescent="0.2">
      <c r="A49" s="171" t="s">
        <v>465</v>
      </c>
      <c r="B49" s="22" t="s">
        <v>585</v>
      </c>
      <c r="C49" s="180"/>
      <c r="D49" s="134">
        <v>2.5430000000000001</v>
      </c>
      <c r="E49" s="135">
        <v>0.65600000000000003</v>
      </c>
      <c r="F49" s="136">
        <v>0.34599999999999997</v>
      </c>
      <c r="G49" s="174" t="s">
        <v>545</v>
      </c>
      <c r="H49" s="174" t="s">
        <v>545</v>
      </c>
      <c r="I49" s="178" t="s">
        <v>545</v>
      </c>
      <c r="J49" s="29" t="s">
        <v>545</v>
      </c>
      <c r="K49" s="208"/>
      <c r="L49" s="204"/>
      <c r="M49" s="204"/>
      <c r="N49" s="204"/>
      <c r="O49" s="204"/>
      <c r="P49" s="204"/>
      <c r="Q49" s="204"/>
    </row>
    <row r="50" spans="1:17" ht="27.75" customHeight="1" x14ac:dyDescent="0.2">
      <c r="A50" s="171" t="s">
        <v>466</v>
      </c>
      <c r="B50" s="22" t="s">
        <v>586</v>
      </c>
      <c r="C50" s="180"/>
      <c r="D50" s="134">
        <v>3.085</v>
      </c>
      <c r="E50" s="135">
        <v>0.74199999999999999</v>
      </c>
      <c r="F50" s="136">
        <v>0.35699999999999998</v>
      </c>
      <c r="G50" s="173">
        <v>1.17</v>
      </c>
      <c r="H50" s="174" t="s">
        <v>545</v>
      </c>
      <c r="I50" s="178" t="s">
        <v>545</v>
      </c>
      <c r="J50" s="29" t="s">
        <v>545</v>
      </c>
      <c r="K50" s="208"/>
      <c r="L50" s="204"/>
      <c r="M50" s="204"/>
      <c r="N50" s="204"/>
      <c r="O50" s="204"/>
      <c r="P50" s="204"/>
      <c r="Q50" s="204"/>
    </row>
    <row r="51" spans="1:17" ht="27.75" customHeight="1" x14ac:dyDescent="0.2">
      <c r="A51" s="171" t="s">
        <v>467</v>
      </c>
      <c r="B51" s="22" t="s">
        <v>587</v>
      </c>
      <c r="C51" s="180"/>
      <c r="D51" s="134">
        <v>3.085</v>
      </c>
      <c r="E51" s="135">
        <v>0.74199999999999999</v>
      </c>
      <c r="F51" s="136">
        <v>0.35699999999999998</v>
      </c>
      <c r="G51" s="174" t="s">
        <v>545</v>
      </c>
      <c r="H51" s="174" t="s">
        <v>545</v>
      </c>
      <c r="I51" s="178" t="s">
        <v>545</v>
      </c>
      <c r="J51" s="29" t="s">
        <v>545</v>
      </c>
      <c r="K51" s="208"/>
      <c r="L51" s="204"/>
      <c r="M51" s="204"/>
      <c r="N51" s="204"/>
      <c r="O51" s="204"/>
      <c r="P51" s="204"/>
      <c r="Q51" s="204"/>
    </row>
    <row r="52" spans="1:17" ht="27.75" customHeight="1" x14ac:dyDescent="0.2">
      <c r="A52" s="171" t="s">
        <v>468</v>
      </c>
      <c r="B52" s="22" t="s">
        <v>588</v>
      </c>
      <c r="C52" s="180"/>
      <c r="D52" s="134">
        <v>2.335</v>
      </c>
      <c r="E52" s="135">
        <v>0.60699999999999998</v>
      </c>
      <c r="F52" s="136">
        <v>0.34300000000000003</v>
      </c>
      <c r="G52" s="173">
        <v>3.94</v>
      </c>
      <c r="H52" s="173">
        <v>0.55000000000000004</v>
      </c>
      <c r="I52" s="179">
        <v>1</v>
      </c>
      <c r="J52" s="28">
        <v>8.8999999999999996E-2</v>
      </c>
      <c r="K52" s="208"/>
      <c r="L52" s="204"/>
      <c r="M52" s="204"/>
      <c r="N52" s="204"/>
      <c r="O52" s="204"/>
      <c r="P52" s="204"/>
      <c r="Q52" s="204"/>
    </row>
    <row r="53" spans="1:17" ht="27.75" customHeight="1" x14ac:dyDescent="0.2">
      <c r="A53" s="171" t="s">
        <v>469</v>
      </c>
      <c r="B53" s="22" t="s">
        <v>589</v>
      </c>
      <c r="C53" s="180"/>
      <c r="D53" s="134">
        <v>2.8540000000000001</v>
      </c>
      <c r="E53" s="135">
        <v>0.78500000000000003</v>
      </c>
      <c r="F53" s="136">
        <v>0.52300000000000002</v>
      </c>
      <c r="G53" s="173">
        <v>2.29</v>
      </c>
      <c r="H53" s="173">
        <v>1.74</v>
      </c>
      <c r="I53" s="179">
        <v>2.4300000000000002</v>
      </c>
      <c r="J53" s="28">
        <v>8.4000000000000005E-2</v>
      </c>
      <c r="K53" s="208"/>
      <c r="L53" s="204"/>
      <c r="M53" s="204"/>
      <c r="N53" s="204"/>
      <c r="O53" s="204"/>
      <c r="P53" s="204"/>
      <c r="Q53" s="204"/>
    </row>
    <row r="54" spans="1:17" ht="27.75" customHeight="1" x14ac:dyDescent="0.2">
      <c r="A54" s="171" t="s">
        <v>470</v>
      </c>
      <c r="B54" s="22" t="s">
        <v>590</v>
      </c>
      <c r="C54" s="180"/>
      <c r="D54" s="134">
        <v>2.5329999999999999</v>
      </c>
      <c r="E54" s="135">
        <v>0.77300000000000002</v>
      </c>
      <c r="F54" s="136">
        <v>0.56999999999999995</v>
      </c>
      <c r="G54" s="173">
        <v>34.75</v>
      </c>
      <c r="H54" s="173">
        <v>1.52</v>
      </c>
      <c r="I54" s="179">
        <v>2.5299999999999998</v>
      </c>
      <c r="J54" s="28">
        <v>6.7000000000000004E-2</v>
      </c>
      <c r="K54" s="208"/>
      <c r="L54" s="204"/>
      <c r="M54" s="204"/>
      <c r="N54" s="204"/>
      <c r="O54" s="204"/>
      <c r="P54" s="204"/>
      <c r="Q54" s="204"/>
    </row>
    <row r="55" spans="1:17" ht="27.75" customHeight="1" x14ac:dyDescent="0.2">
      <c r="A55" s="171" t="s">
        <v>471</v>
      </c>
      <c r="B55" s="22" t="s">
        <v>591</v>
      </c>
      <c r="C55" s="180"/>
      <c r="D55" s="137">
        <v>4.3280000000000003</v>
      </c>
      <c r="E55" s="138">
        <v>0.79500000000000004</v>
      </c>
      <c r="F55" s="136">
        <v>0.41</v>
      </c>
      <c r="G55" s="174" t="s">
        <v>545</v>
      </c>
      <c r="H55" s="174" t="s">
        <v>545</v>
      </c>
      <c r="I55" s="178" t="s">
        <v>545</v>
      </c>
      <c r="J55" s="29" t="s">
        <v>545</v>
      </c>
      <c r="K55" s="208"/>
      <c r="L55" s="204"/>
      <c r="M55" s="204"/>
      <c r="N55" s="204"/>
      <c r="O55" s="204"/>
      <c r="P55" s="204"/>
      <c r="Q55" s="204"/>
    </row>
    <row r="56" spans="1:17" ht="27.75" customHeight="1" x14ac:dyDescent="0.2">
      <c r="A56" s="171" t="s">
        <v>472</v>
      </c>
      <c r="B56" s="22" t="s">
        <v>592</v>
      </c>
      <c r="C56" s="180"/>
      <c r="D56" s="134">
        <v>-2.6589999999999998</v>
      </c>
      <c r="E56" s="135">
        <v>-0.42</v>
      </c>
      <c r="F56" s="136">
        <v>-5.1999999999999998E-2</v>
      </c>
      <c r="G56" s="173" t="s">
        <v>545</v>
      </c>
      <c r="H56" s="174" t="s">
        <v>545</v>
      </c>
      <c r="I56" s="178" t="s">
        <v>545</v>
      </c>
      <c r="J56" s="29" t="s">
        <v>545</v>
      </c>
      <c r="L56" s="204"/>
      <c r="M56" s="204"/>
      <c r="N56" s="204"/>
      <c r="O56" s="204"/>
      <c r="P56" s="204"/>
      <c r="Q56" s="204"/>
    </row>
    <row r="57" spans="1:17" ht="27.75" customHeight="1" x14ac:dyDescent="0.2">
      <c r="A57" s="171" t="s">
        <v>473</v>
      </c>
      <c r="B57" s="22" t="s">
        <v>597</v>
      </c>
      <c r="C57" s="180"/>
      <c r="D57" s="134">
        <v>-2.6720000000000002</v>
      </c>
      <c r="E57" s="135">
        <v>-0.41</v>
      </c>
      <c r="F57" s="136">
        <v>-5.2999999999999999E-2</v>
      </c>
      <c r="G57" s="173" t="s">
        <v>545</v>
      </c>
      <c r="H57" s="174" t="s">
        <v>545</v>
      </c>
      <c r="I57" s="178" t="s">
        <v>545</v>
      </c>
      <c r="J57" s="29" t="s">
        <v>545</v>
      </c>
      <c r="L57" s="204"/>
      <c r="M57" s="204"/>
      <c r="N57" s="204"/>
      <c r="O57" s="204"/>
      <c r="P57" s="204"/>
      <c r="Q57" s="204"/>
    </row>
    <row r="58" spans="1:17" ht="27.75" customHeight="1" x14ac:dyDescent="0.2">
      <c r="A58" s="171" t="s">
        <v>474</v>
      </c>
      <c r="B58" s="22" t="s">
        <v>593</v>
      </c>
      <c r="C58" s="180"/>
      <c r="D58" s="134">
        <v>-2.6589999999999998</v>
      </c>
      <c r="E58" s="135">
        <v>-0.42</v>
      </c>
      <c r="F58" s="136">
        <v>-5.1999999999999998E-2</v>
      </c>
      <c r="G58" s="173" t="s">
        <v>545</v>
      </c>
      <c r="H58" s="174" t="s">
        <v>545</v>
      </c>
      <c r="I58" s="178" t="s">
        <v>545</v>
      </c>
      <c r="J58" s="28">
        <v>0.115</v>
      </c>
      <c r="L58" s="204"/>
      <c r="M58" s="204"/>
      <c r="N58" s="204"/>
      <c r="O58" s="204"/>
      <c r="P58" s="204"/>
      <c r="Q58" s="204"/>
    </row>
    <row r="59" spans="1:17" ht="27.75" customHeight="1" x14ac:dyDescent="0.2">
      <c r="A59" s="171" t="s">
        <v>475</v>
      </c>
      <c r="B59" s="22" t="s">
        <v>594</v>
      </c>
      <c r="C59" s="180"/>
      <c r="D59" s="134">
        <v>-2.6720000000000002</v>
      </c>
      <c r="E59" s="135">
        <v>-0.41</v>
      </c>
      <c r="F59" s="136">
        <v>-5.2999999999999999E-2</v>
      </c>
      <c r="G59" s="173" t="s">
        <v>545</v>
      </c>
      <c r="H59" s="174" t="s">
        <v>545</v>
      </c>
      <c r="I59" s="178" t="s">
        <v>545</v>
      </c>
      <c r="J59" s="28">
        <v>0.11799999999999999</v>
      </c>
      <c r="L59" s="204"/>
      <c r="M59" s="204"/>
      <c r="N59" s="204"/>
      <c r="O59" s="204"/>
      <c r="P59" s="204"/>
      <c r="Q59" s="204"/>
    </row>
    <row r="60" spans="1:17" ht="27.75" customHeight="1" x14ac:dyDescent="0.2">
      <c r="A60" s="171" t="s">
        <v>476</v>
      </c>
      <c r="B60" s="22" t="s">
        <v>595</v>
      </c>
      <c r="C60" s="180"/>
      <c r="D60" s="134">
        <v>-3.4689999999999999</v>
      </c>
      <c r="E60" s="135">
        <v>-0.44600000000000001</v>
      </c>
      <c r="F60" s="136">
        <v>-7.0999999999999994E-2</v>
      </c>
      <c r="G60" s="173">
        <v>46.34</v>
      </c>
      <c r="H60" s="174" t="s">
        <v>545</v>
      </c>
      <c r="I60" s="178" t="s">
        <v>545</v>
      </c>
      <c r="J60" s="28">
        <v>0.16600000000000001</v>
      </c>
      <c r="L60" s="204"/>
      <c r="M60" s="204"/>
      <c r="N60" s="204"/>
      <c r="O60" s="204"/>
      <c r="P60" s="204"/>
      <c r="Q60" s="204"/>
    </row>
    <row r="61" spans="1:17" ht="27.75" customHeight="1" x14ac:dyDescent="0.2">
      <c r="A61" s="171" t="s">
        <v>477</v>
      </c>
      <c r="B61" s="220"/>
      <c r="C61" s="180"/>
      <c r="D61" s="134">
        <v>1.895</v>
      </c>
      <c r="E61" s="135">
        <v>0.48899999999999999</v>
      </c>
      <c r="F61" s="136">
        <v>0.25800000000000001</v>
      </c>
      <c r="G61" s="173">
        <v>0.79</v>
      </c>
      <c r="H61" s="174" t="s">
        <v>545</v>
      </c>
      <c r="I61" s="178" t="s">
        <v>545</v>
      </c>
      <c r="J61" s="29" t="s">
        <v>545</v>
      </c>
      <c r="L61" s="204"/>
      <c r="M61" s="204"/>
      <c r="N61" s="204"/>
      <c r="O61" s="204"/>
      <c r="P61" s="204"/>
      <c r="Q61" s="204"/>
    </row>
    <row r="62" spans="1:17" ht="27.75" customHeight="1" x14ac:dyDescent="0.2">
      <c r="A62" s="171" t="s">
        <v>478</v>
      </c>
      <c r="B62" s="220"/>
      <c r="C62" s="180"/>
      <c r="D62" s="134">
        <v>1.895</v>
      </c>
      <c r="E62" s="135">
        <v>0.48899999999999999</v>
      </c>
      <c r="F62" s="136">
        <v>0.25800000000000001</v>
      </c>
      <c r="G62" s="174" t="s">
        <v>545</v>
      </c>
      <c r="H62" s="174" t="s">
        <v>545</v>
      </c>
      <c r="I62" s="178" t="s">
        <v>545</v>
      </c>
      <c r="J62" s="29" t="s">
        <v>545</v>
      </c>
      <c r="L62" s="204"/>
      <c r="M62" s="204"/>
      <c r="N62" s="204"/>
      <c r="O62" s="204"/>
      <c r="P62" s="204"/>
      <c r="Q62" s="204"/>
    </row>
    <row r="63" spans="1:17" ht="27.75" customHeight="1" x14ac:dyDescent="0.2">
      <c r="A63" s="171" t="s">
        <v>479</v>
      </c>
      <c r="B63" s="220"/>
      <c r="C63" s="180"/>
      <c r="D63" s="134">
        <v>2.2989999999999999</v>
      </c>
      <c r="E63" s="135">
        <v>0.55300000000000005</v>
      </c>
      <c r="F63" s="136">
        <v>0.26600000000000001</v>
      </c>
      <c r="G63" s="173">
        <v>0.94</v>
      </c>
      <c r="H63" s="174" t="s">
        <v>545</v>
      </c>
      <c r="I63" s="178" t="s">
        <v>545</v>
      </c>
      <c r="J63" s="29" t="s">
        <v>545</v>
      </c>
      <c r="L63" s="204"/>
      <c r="M63" s="204"/>
      <c r="N63" s="204"/>
      <c r="O63" s="204"/>
      <c r="P63" s="204"/>
      <c r="Q63" s="204"/>
    </row>
    <row r="64" spans="1:17" ht="27.75" customHeight="1" x14ac:dyDescent="0.2">
      <c r="A64" s="171" t="s">
        <v>480</v>
      </c>
      <c r="B64" s="220"/>
      <c r="C64" s="180"/>
      <c r="D64" s="134">
        <v>2.2989999999999999</v>
      </c>
      <c r="E64" s="135">
        <v>0.55300000000000005</v>
      </c>
      <c r="F64" s="136">
        <v>0.26600000000000001</v>
      </c>
      <c r="G64" s="174" t="s">
        <v>545</v>
      </c>
      <c r="H64" s="174" t="s">
        <v>545</v>
      </c>
      <c r="I64" s="178" t="s">
        <v>545</v>
      </c>
      <c r="J64" s="29" t="s">
        <v>545</v>
      </c>
      <c r="L64" s="204"/>
      <c r="M64" s="204"/>
      <c r="N64" s="204"/>
      <c r="O64" s="204"/>
      <c r="P64" s="204"/>
      <c r="Q64" s="204"/>
    </row>
    <row r="65" spans="1:17" ht="27.75" customHeight="1" x14ac:dyDescent="0.2">
      <c r="A65" s="171" t="s">
        <v>481</v>
      </c>
      <c r="B65" s="220"/>
      <c r="C65" s="180"/>
      <c r="D65" s="134">
        <v>1.74</v>
      </c>
      <c r="E65" s="135">
        <v>0.45200000000000001</v>
      </c>
      <c r="F65" s="136">
        <v>0.25600000000000001</v>
      </c>
      <c r="G65" s="173">
        <v>3</v>
      </c>
      <c r="H65" s="173">
        <v>0.41</v>
      </c>
      <c r="I65" s="179">
        <v>0.75</v>
      </c>
      <c r="J65" s="28">
        <v>6.7000000000000004E-2</v>
      </c>
      <c r="L65" s="204"/>
      <c r="M65" s="204"/>
      <c r="N65" s="204"/>
      <c r="O65" s="204"/>
      <c r="P65" s="204"/>
      <c r="Q65" s="204"/>
    </row>
    <row r="66" spans="1:17" ht="27.75" customHeight="1" x14ac:dyDescent="0.2">
      <c r="A66" s="171" t="s">
        <v>482</v>
      </c>
      <c r="B66" s="220"/>
      <c r="C66" s="180"/>
      <c r="D66" s="134">
        <v>2.1269999999999998</v>
      </c>
      <c r="E66" s="135">
        <v>0.58499999999999996</v>
      </c>
      <c r="F66" s="136">
        <v>0.39</v>
      </c>
      <c r="G66" s="173">
        <v>1.77</v>
      </c>
      <c r="H66" s="173">
        <v>1.3</v>
      </c>
      <c r="I66" s="179">
        <v>1.81</v>
      </c>
      <c r="J66" s="28">
        <v>6.3E-2</v>
      </c>
      <c r="L66" s="204"/>
      <c r="M66" s="204"/>
      <c r="N66" s="204"/>
      <c r="O66" s="204"/>
      <c r="P66" s="204"/>
      <c r="Q66" s="204"/>
    </row>
    <row r="67" spans="1:17" ht="27.75" customHeight="1" x14ac:dyDescent="0.2">
      <c r="A67" s="171" t="s">
        <v>483</v>
      </c>
      <c r="B67" s="220"/>
      <c r="C67" s="180"/>
      <c r="D67" s="134">
        <v>1.8879999999999999</v>
      </c>
      <c r="E67" s="135">
        <v>0.57599999999999996</v>
      </c>
      <c r="F67" s="136">
        <v>0.42499999999999999</v>
      </c>
      <c r="G67" s="173">
        <v>25.96</v>
      </c>
      <c r="H67" s="173">
        <v>1.1299999999999999</v>
      </c>
      <c r="I67" s="179">
        <v>1.89</v>
      </c>
      <c r="J67" s="28">
        <v>0.05</v>
      </c>
      <c r="L67" s="204"/>
      <c r="M67" s="204"/>
      <c r="N67" s="204"/>
      <c r="O67" s="204"/>
      <c r="P67" s="204"/>
      <c r="Q67" s="204"/>
    </row>
    <row r="68" spans="1:17" ht="27.75" customHeight="1" x14ac:dyDescent="0.2">
      <c r="A68" s="171" t="s">
        <v>484</v>
      </c>
      <c r="B68" s="220"/>
      <c r="C68" s="180"/>
      <c r="D68" s="137">
        <v>3.226</v>
      </c>
      <c r="E68" s="138">
        <v>0.59299999999999997</v>
      </c>
      <c r="F68" s="136">
        <v>0.30599999999999999</v>
      </c>
      <c r="G68" s="174" t="s">
        <v>545</v>
      </c>
      <c r="H68" s="174" t="s">
        <v>545</v>
      </c>
      <c r="I68" s="178" t="s">
        <v>545</v>
      </c>
      <c r="J68" s="29" t="s">
        <v>545</v>
      </c>
      <c r="L68" s="204"/>
      <c r="M68" s="204"/>
      <c r="N68" s="204"/>
      <c r="O68" s="204"/>
      <c r="P68" s="204"/>
      <c r="Q68" s="204"/>
    </row>
    <row r="69" spans="1:17" ht="27.75" customHeight="1" x14ac:dyDescent="0.2">
      <c r="A69" s="171" t="s">
        <v>485</v>
      </c>
      <c r="B69" s="220"/>
      <c r="C69" s="180"/>
      <c r="D69" s="134">
        <v>-1.982</v>
      </c>
      <c r="E69" s="135">
        <v>-0.313</v>
      </c>
      <c r="F69" s="136">
        <v>-3.9E-2</v>
      </c>
      <c r="G69" s="173" t="s">
        <v>545</v>
      </c>
      <c r="H69" s="174" t="s">
        <v>545</v>
      </c>
      <c r="I69" s="178" t="s">
        <v>545</v>
      </c>
      <c r="J69" s="29" t="s">
        <v>545</v>
      </c>
      <c r="L69" s="204"/>
      <c r="M69" s="204"/>
      <c r="N69" s="204"/>
      <c r="O69" s="204"/>
      <c r="P69" s="204"/>
      <c r="Q69" s="204"/>
    </row>
    <row r="70" spans="1:17" ht="27.75" customHeight="1" x14ac:dyDescent="0.2">
      <c r="A70" s="171" t="s">
        <v>486</v>
      </c>
      <c r="B70" s="220"/>
      <c r="C70" s="180"/>
      <c r="D70" s="134">
        <v>-1.992</v>
      </c>
      <c r="E70" s="135">
        <v>-0.30599999999999999</v>
      </c>
      <c r="F70" s="136">
        <v>-0.04</v>
      </c>
      <c r="G70" s="173" t="s">
        <v>545</v>
      </c>
      <c r="H70" s="174" t="s">
        <v>545</v>
      </c>
      <c r="I70" s="178" t="s">
        <v>545</v>
      </c>
      <c r="J70" s="29" t="s">
        <v>545</v>
      </c>
      <c r="L70" s="204"/>
      <c r="M70" s="204"/>
      <c r="N70" s="204"/>
      <c r="O70" s="204"/>
      <c r="P70" s="204"/>
      <c r="Q70" s="204"/>
    </row>
    <row r="71" spans="1:17" ht="27.75" customHeight="1" x14ac:dyDescent="0.2">
      <c r="A71" s="171" t="s">
        <v>487</v>
      </c>
      <c r="B71" s="220"/>
      <c r="C71" s="180"/>
      <c r="D71" s="134">
        <v>-1.982</v>
      </c>
      <c r="E71" s="135">
        <v>-0.313</v>
      </c>
      <c r="F71" s="136">
        <v>-3.9E-2</v>
      </c>
      <c r="G71" s="173" t="s">
        <v>545</v>
      </c>
      <c r="H71" s="174" t="s">
        <v>545</v>
      </c>
      <c r="I71" s="178" t="s">
        <v>545</v>
      </c>
      <c r="J71" s="28">
        <v>8.5999999999999993E-2</v>
      </c>
      <c r="L71" s="204"/>
      <c r="M71" s="204"/>
      <c r="N71" s="204"/>
      <c r="O71" s="204"/>
      <c r="P71" s="204"/>
      <c r="Q71" s="204"/>
    </row>
    <row r="72" spans="1:17" ht="27.75" customHeight="1" x14ac:dyDescent="0.2">
      <c r="A72" s="171" t="s">
        <v>488</v>
      </c>
      <c r="B72" s="220"/>
      <c r="C72" s="180"/>
      <c r="D72" s="134">
        <v>-1.992</v>
      </c>
      <c r="E72" s="135">
        <v>-0.30599999999999999</v>
      </c>
      <c r="F72" s="136">
        <v>-0.04</v>
      </c>
      <c r="G72" s="173" t="s">
        <v>545</v>
      </c>
      <c r="H72" s="174" t="s">
        <v>545</v>
      </c>
      <c r="I72" s="178" t="s">
        <v>545</v>
      </c>
      <c r="J72" s="28">
        <v>8.7999999999999995E-2</v>
      </c>
      <c r="L72" s="204"/>
      <c r="M72" s="204"/>
      <c r="N72" s="204"/>
      <c r="O72" s="204"/>
      <c r="P72" s="204"/>
      <c r="Q72" s="204"/>
    </row>
    <row r="73" spans="1:17" ht="27.75" customHeight="1" x14ac:dyDescent="0.2">
      <c r="A73" s="171" t="s">
        <v>489</v>
      </c>
      <c r="B73" s="220"/>
      <c r="C73" s="180"/>
      <c r="D73" s="134">
        <v>-2.5859999999999999</v>
      </c>
      <c r="E73" s="135">
        <v>-0.33200000000000002</v>
      </c>
      <c r="F73" s="136">
        <v>-5.2999999999999999E-2</v>
      </c>
      <c r="G73" s="173">
        <v>34.54</v>
      </c>
      <c r="H73" s="174" t="s">
        <v>545</v>
      </c>
      <c r="I73" s="178" t="s">
        <v>545</v>
      </c>
      <c r="J73" s="28">
        <v>0.123</v>
      </c>
      <c r="L73" s="204"/>
      <c r="M73" s="204"/>
      <c r="N73" s="204"/>
      <c r="O73" s="204"/>
      <c r="P73" s="204"/>
      <c r="Q73" s="204"/>
    </row>
    <row r="74" spans="1:17" ht="27.75" customHeight="1" x14ac:dyDescent="0.2">
      <c r="A74" s="171" t="s">
        <v>490</v>
      </c>
      <c r="B74" s="220"/>
      <c r="C74" s="180"/>
      <c r="D74" s="134">
        <v>0.82499999999999996</v>
      </c>
      <c r="E74" s="135">
        <v>0.21299999999999999</v>
      </c>
      <c r="F74" s="136">
        <v>0.112</v>
      </c>
      <c r="G74" s="173">
        <v>0.49</v>
      </c>
      <c r="H74" s="174" t="s">
        <v>545</v>
      </c>
      <c r="I74" s="178" t="s">
        <v>545</v>
      </c>
      <c r="J74" s="29" t="s">
        <v>545</v>
      </c>
      <c r="L74" s="204"/>
      <c r="M74" s="204"/>
      <c r="N74" s="204"/>
      <c r="O74" s="204"/>
      <c r="P74" s="204"/>
      <c r="Q74" s="204"/>
    </row>
    <row r="75" spans="1:17" ht="27.75" customHeight="1" x14ac:dyDescent="0.2">
      <c r="A75" s="171" t="s">
        <v>491</v>
      </c>
      <c r="B75" s="220"/>
      <c r="C75" s="180"/>
      <c r="D75" s="134">
        <v>0.82499999999999996</v>
      </c>
      <c r="E75" s="135">
        <v>0.21299999999999999</v>
      </c>
      <c r="F75" s="136">
        <v>0.112</v>
      </c>
      <c r="G75" s="174" t="s">
        <v>545</v>
      </c>
      <c r="H75" s="174" t="s">
        <v>545</v>
      </c>
      <c r="I75" s="178" t="s">
        <v>545</v>
      </c>
      <c r="J75" s="29" t="s">
        <v>545</v>
      </c>
      <c r="L75" s="204"/>
      <c r="M75" s="204"/>
      <c r="N75" s="204"/>
      <c r="O75" s="204"/>
      <c r="P75" s="204"/>
      <c r="Q75" s="204"/>
    </row>
    <row r="76" spans="1:17" ht="27.75" customHeight="1" x14ac:dyDescent="0.2">
      <c r="A76" s="171" t="s">
        <v>492</v>
      </c>
      <c r="B76" s="220"/>
      <c r="C76" s="180"/>
      <c r="D76" s="134">
        <v>1.0009999999999999</v>
      </c>
      <c r="E76" s="135">
        <v>0.24099999999999999</v>
      </c>
      <c r="F76" s="136">
        <v>0.11600000000000001</v>
      </c>
      <c r="G76" s="173">
        <v>0.55000000000000004</v>
      </c>
      <c r="H76" s="174" t="s">
        <v>545</v>
      </c>
      <c r="I76" s="178" t="s">
        <v>545</v>
      </c>
      <c r="J76" s="29" t="s">
        <v>545</v>
      </c>
      <c r="L76" s="204"/>
      <c r="M76" s="204"/>
      <c r="N76" s="204"/>
      <c r="O76" s="204"/>
      <c r="P76" s="204"/>
      <c r="Q76" s="204"/>
    </row>
    <row r="77" spans="1:17" ht="27.75" customHeight="1" x14ac:dyDescent="0.2">
      <c r="A77" s="171" t="s">
        <v>493</v>
      </c>
      <c r="B77" s="220"/>
      <c r="C77" s="180"/>
      <c r="D77" s="134">
        <v>1.0009999999999999</v>
      </c>
      <c r="E77" s="135">
        <v>0.24099999999999999</v>
      </c>
      <c r="F77" s="136">
        <v>0.11600000000000001</v>
      </c>
      <c r="G77" s="174" t="s">
        <v>545</v>
      </c>
      <c r="H77" s="174" t="s">
        <v>545</v>
      </c>
      <c r="I77" s="178" t="s">
        <v>545</v>
      </c>
      <c r="J77" s="29" t="s">
        <v>545</v>
      </c>
      <c r="L77" s="204"/>
      <c r="M77" s="204"/>
      <c r="N77" s="204"/>
      <c r="O77" s="204"/>
      <c r="P77" s="204"/>
      <c r="Q77" s="204"/>
    </row>
    <row r="78" spans="1:17" ht="27.75" customHeight="1" x14ac:dyDescent="0.2">
      <c r="A78" s="171" t="s">
        <v>494</v>
      </c>
      <c r="B78" s="220"/>
      <c r="C78" s="180"/>
      <c r="D78" s="134">
        <v>0.75700000000000001</v>
      </c>
      <c r="E78" s="135">
        <v>0.19700000000000001</v>
      </c>
      <c r="F78" s="136">
        <v>0.111</v>
      </c>
      <c r="G78" s="173">
        <v>1.45</v>
      </c>
      <c r="H78" s="173">
        <v>0.18</v>
      </c>
      <c r="I78" s="179">
        <v>0.32</v>
      </c>
      <c r="J78" s="28">
        <v>2.9000000000000001E-2</v>
      </c>
      <c r="L78" s="204"/>
      <c r="M78" s="204"/>
      <c r="N78" s="204"/>
      <c r="O78" s="204"/>
      <c r="P78" s="204"/>
      <c r="Q78" s="204"/>
    </row>
    <row r="79" spans="1:17" ht="27.75" customHeight="1" x14ac:dyDescent="0.2">
      <c r="A79" s="171" t="s">
        <v>495</v>
      </c>
      <c r="B79" s="220"/>
      <c r="C79" s="180"/>
      <c r="D79" s="134">
        <v>0.92600000000000005</v>
      </c>
      <c r="E79" s="135">
        <v>0.255</v>
      </c>
      <c r="F79" s="136">
        <v>0.17</v>
      </c>
      <c r="G79" s="173">
        <v>0.91</v>
      </c>
      <c r="H79" s="173">
        <v>0.56000000000000005</v>
      </c>
      <c r="I79" s="179">
        <v>0.79</v>
      </c>
      <c r="J79" s="28">
        <v>2.7E-2</v>
      </c>
      <c r="L79" s="204"/>
      <c r="M79" s="204"/>
      <c r="N79" s="204"/>
      <c r="O79" s="204"/>
      <c r="P79" s="204"/>
      <c r="Q79" s="204"/>
    </row>
    <row r="80" spans="1:17" ht="27.75" customHeight="1" x14ac:dyDescent="0.2">
      <c r="A80" s="171" t="s">
        <v>496</v>
      </c>
      <c r="B80" s="220"/>
      <c r="C80" s="180"/>
      <c r="D80" s="134">
        <v>0.82199999999999995</v>
      </c>
      <c r="E80" s="135">
        <v>0.251</v>
      </c>
      <c r="F80" s="136">
        <v>0.185</v>
      </c>
      <c r="G80" s="173">
        <v>11.44</v>
      </c>
      <c r="H80" s="173">
        <v>0.49</v>
      </c>
      <c r="I80" s="179">
        <v>0.82</v>
      </c>
      <c r="J80" s="28">
        <v>2.1999999999999999E-2</v>
      </c>
      <c r="L80" s="204"/>
      <c r="M80" s="204"/>
      <c r="N80" s="204"/>
      <c r="O80" s="204"/>
      <c r="P80" s="204"/>
      <c r="Q80" s="204"/>
    </row>
    <row r="81" spans="1:17" ht="27.75" customHeight="1" x14ac:dyDescent="0.2">
      <c r="A81" s="171" t="s">
        <v>497</v>
      </c>
      <c r="B81" s="220"/>
      <c r="C81" s="180"/>
      <c r="D81" s="137">
        <v>1.4039999999999999</v>
      </c>
      <c r="E81" s="138">
        <v>0.25800000000000001</v>
      </c>
      <c r="F81" s="136">
        <v>0.13300000000000001</v>
      </c>
      <c r="G81" s="174" t="s">
        <v>545</v>
      </c>
      <c r="H81" s="174" t="s">
        <v>545</v>
      </c>
      <c r="I81" s="178" t="s">
        <v>545</v>
      </c>
      <c r="J81" s="29" t="s">
        <v>545</v>
      </c>
      <c r="L81" s="204"/>
      <c r="M81" s="204"/>
      <c r="N81" s="204"/>
      <c r="O81" s="204"/>
      <c r="P81" s="204"/>
      <c r="Q81" s="204"/>
    </row>
    <row r="82" spans="1:17" ht="27.75" customHeight="1" x14ac:dyDescent="0.2">
      <c r="A82" s="171" t="s">
        <v>498</v>
      </c>
      <c r="B82" s="220"/>
      <c r="C82" s="180"/>
      <c r="D82" s="134">
        <v>-0.86299999999999999</v>
      </c>
      <c r="E82" s="135">
        <v>-0.13600000000000001</v>
      </c>
      <c r="F82" s="136">
        <v>-1.7000000000000001E-2</v>
      </c>
      <c r="G82" s="173" t="s">
        <v>545</v>
      </c>
      <c r="H82" s="174" t="s">
        <v>545</v>
      </c>
      <c r="I82" s="178" t="s">
        <v>545</v>
      </c>
      <c r="J82" s="29" t="s">
        <v>545</v>
      </c>
      <c r="L82" s="204"/>
      <c r="M82" s="204"/>
      <c r="N82" s="204"/>
      <c r="O82" s="204"/>
      <c r="P82" s="204"/>
      <c r="Q82" s="204"/>
    </row>
    <row r="83" spans="1:17" ht="27.75" customHeight="1" x14ac:dyDescent="0.2">
      <c r="A83" s="171" t="s">
        <v>499</v>
      </c>
      <c r="B83" s="220"/>
      <c r="C83" s="180"/>
      <c r="D83" s="134">
        <v>-0.86699999999999999</v>
      </c>
      <c r="E83" s="135">
        <v>-0.13300000000000001</v>
      </c>
      <c r="F83" s="136">
        <v>-1.7000000000000001E-2</v>
      </c>
      <c r="G83" s="173" t="s">
        <v>545</v>
      </c>
      <c r="H83" s="174" t="s">
        <v>545</v>
      </c>
      <c r="I83" s="178" t="s">
        <v>545</v>
      </c>
      <c r="J83" s="29" t="s">
        <v>545</v>
      </c>
      <c r="L83" s="204"/>
      <c r="M83" s="204"/>
      <c r="N83" s="204"/>
      <c r="O83" s="204"/>
      <c r="P83" s="204"/>
      <c r="Q83" s="204"/>
    </row>
    <row r="84" spans="1:17" ht="27.75" customHeight="1" x14ac:dyDescent="0.2">
      <c r="A84" s="171" t="s">
        <v>500</v>
      </c>
      <c r="B84" s="220"/>
      <c r="C84" s="180"/>
      <c r="D84" s="134">
        <v>-0.86299999999999999</v>
      </c>
      <c r="E84" s="135">
        <v>-0.13600000000000001</v>
      </c>
      <c r="F84" s="136">
        <v>-1.7000000000000001E-2</v>
      </c>
      <c r="G84" s="173" t="s">
        <v>545</v>
      </c>
      <c r="H84" s="174" t="s">
        <v>545</v>
      </c>
      <c r="I84" s="178" t="s">
        <v>545</v>
      </c>
      <c r="J84" s="28">
        <v>3.6999999999999998E-2</v>
      </c>
      <c r="L84" s="204"/>
      <c r="M84" s="204"/>
      <c r="N84" s="204"/>
      <c r="O84" s="204"/>
      <c r="P84" s="204"/>
      <c r="Q84" s="204"/>
    </row>
    <row r="85" spans="1:17" ht="27.75" customHeight="1" x14ac:dyDescent="0.2">
      <c r="A85" s="171" t="s">
        <v>501</v>
      </c>
      <c r="B85" s="220"/>
      <c r="C85" s="180"/>
      <c r="D85" s="134">
        <v>-0.86699999999999999</v>
      </c>
      <c r="E85" s="135">
        <v>-0.13300000000000001</v>
      </c>
      <c r="F85" s="136">
        <v>-1.7000000000000001E-2</v>
      </c>
      <c r="G85" s="173" t="s">
        <v>545</v>
      </c>
      <c r="H85" s="174" t="s">
        <v>545</v>
      </c>
      <c r="I85" s="178" t="s">
        <v>545</v>
      </c>
      <c r="J85" s="28">
        <v>3.7999999999999999E-2</v>
      </c>
      <c r="L85" s="204"/>
      <c r="M85" s="204"/>
      <c r="N85" s="204"/>
      <c r="O85" s="204"/>
      <c r="P85" s="204"/>
      <c r="Q85" s="204"/>
    </row>
    <row r="86" spans="1:17" ht="27.75" customHeight="1" x14ac:dyDescent="0.2">
      <c r="A86" s="171" t="s">
        <v>502</v>
      </c>
      <c r="B86" s="220"/>
      <c r="C86" s="180"/>
      <c r="D86" s="134">
        <v>-1.125</v>
      </c>
      <c r="E86" s="135">
        <v>-0.14499999999999999</v>
      </c>
      <c r="F86" s="136">
        <v>-2.3E-2</v>
      </c>
      <c r="G86" s="173">
        <v>15.03</v>
      </c>
      <c r="H86" s="174" t="s">
        <v>545</v>
      </c>
      <c r="I86" s="178" t="s">
        <v>545</v>
      </c>
      <c r="J86" s="28">
        <v>5.3999999999999999E-2</v>
      </c>
      <c r="L86" s="204"/>
      <c r="M86" s="204"/>
      <c r="N86" s="204"/>
      <c r="O86" s="204"/>
      <c r="P86" s="204"/>
      <c r="Q86" s="204"/>
    </row>
    <row r="87" spans="1:17" ht="27.75" customHeight="1" x14ac:dyDescent="0.2">
      <c r="A87" s="171" t="s">
        <v>503</v>
      </c>
      <c r="B87" s="220"/>
      <c r="C87" s="180"/>
      <c r="D87" s="134" t="s">
        <v>545</v>
      </c>
      <c r="E87" s="135" t="s">
        <v>545</v>
      </c>
      <c r="F87" s="136" t="s">
        <v>545</v>
      </c>
      <c r="G87" s="173">
        <v>0.26</v>
      </c>
      <c r="H87" s="174" t="s">
        <v>545</v>
      </c>
      <c r="I87" s="178" t="s">
        <v>545</v>
      </c>
      <c r="J87" s="29" t="s">
        <v>545</v>
      </c>
      <c r="L87" s="204"/>
      <c r="M87" s="204"/>
      <c r="N87" s="204"/>
      <c r="O87" s="204"/>
      <c r="P87" s="204"/>
      <c r="Q87" s="204"/>
    </row>
    <row r="88" spans="1:17" ht="27.75" customHeight="1" x14ac:dyDescent="0.2">
      <c r="A88" s="171" t="s">
        <v>504</v>
      </c>
      <c r="B88" s="220"/>
      <c r="C88" s="180"/>
      <c r="D88" s="134" t="s">
        <v>545</v>
      </c>
      <c r="E88" s="135" t="s">
        <v>545</v>
      </c>
      <c r="F88" s="136" t="s">
        <v>545</v>
      </c>
      <c r="G88" s="174" t="s">
        <v>545</v>
      </c>
      <c r="H88" s="174" t="s">
        <v>545</v>
      </c>
      <c r="I88" s="178" t="s">
        <v>545</v>
      </c>
      <c r="J88" s="29" t="s">
        <v>545</v>
      </c>
      <c r="L88" s="204"/>
      <c r="M88" s="204"/>
      <c r="N88" s="204"/>
      <c r="O88" s="204"/>
      <c r="P88" s="204"/>
      <c r="Q88" s="204"/>
    </row>
    <row r="89" spans="1:17" ht="27.75" customHeight="1" x14ac:dyDescent="0.2">
      <c r="A89" s="171" t="s">
        <v>505</v>
      </c>
      <c r="B89" s="220"/>
      <c r="C89" s="180"/>
      <c r="D89" s="134" t="s">
        <v>545</v>
      </c>
      <c r="E89" s="135" t="s">
        <v>545</v>
      </c>
      <c r="F89" s="136" t="s">
        <v>545</v>
      </c>
      <c r="G89" s="173">
        <v>0.25</v>
      </c>
      <c r="H89" s="174" t="s">
        <v>545</v>
      </c>
      <c r="I89" s="178" t="s">
        <v>545</v>
      </c>
      <c r="J89" s="29" t="s">
        <v>545</v>
      </c>
      <c r="L89" s="204"/>
      <c r="M89" s="204"/>
      <c r="N89" s="204"/>
      <c r="O89" s="204"/>
      <c r="P89" s="204"/>
      <c r="Q89" s="204"/>
    </row>
    <row r="90" spans="1:17" ht="27.75" customHeight="1" x14ac:dyDescent="0.2">
      <c r="A90" s="171" t="s">
        <v>506</v>
      </c>
      <c r="B90" s="220"/>
      <c r="C90" s="180"/>
      <c r="D90" s="134" t="s">
        <v>545</v>
      </c>
      <c r="E90" s="135" t="s">
        <v>545</v>
      </c>
      <c r="F90" s="136" t="s">
        <v>545</v>
      </c>
      <c r="G90" s="174" t="s">
        <v>545</v>
      </c>
      <c r="H90" s="174" t="s">
        <v>545</v>
      </c>
      <c r="I90" s="178" t="s">
        <v>545</v>
      </c>
      <c r="J90" s="29" t="s">
        <v>545</v>
      </c>
      <c r="L90" s="204"/>
      <c r="M90" s="204"/>
      <c r="N90" s="204"/>
      <c r="O90" s="204"/>
      <c r="P90" s="204"/>
      <c r="Q90" s="204"/>
    </row>
    <row r="91" spans="1:17" ht="27.75" customHeight="1" x14ac:dyDescent="0.2">
      <c r="A91" s="171" t="s">
        <v>507</v>
      </c>
      <c r="B91" s="220"/>
      <c r="C91" s="180"/>
      <c r="D91" s="134" t="s">
        <v>545</v>
      </c>
      <c r="E91" s="135" t="s">
        <v>545</v>
      </c>
      <c r="F91" s="136" t="s">
        <v>545</v>
      </c>
      <c r="G91" s="173">
        <v>0.25</v>
      </c>
      <c r="H91" s="173" t="s">
        <v>545</v>
      </c>
      <c r="I91" s="179" t="s">
        <v>545</v>
      </c>
      <c r="J91" s="28" t="s">
        <v>545</v>
      </c>
      <c r="L91" s="204"/>
      <c r="M91" s="204"/>
      <c r="N91" s="204"/>
      <c r="O91" s="204"/>
      <c r="P91" s="204"/>
      <c r="Q91" s="204"/>
    </row>
    <row r="92" spans="1:17" ht="27.75" customHeight="1" x14ac:dyDescent="0.2">
      <c r="A92" s="171" t="s">
        <v>508</v>
      </c>
      <c r="B92" s="220"/>
      <c r="C92" s="180"/>
      <c r="D92" s="134" t="s">
        <v>545</v>
      </c>
      <c r="E92" s="135" t="s">
        <v>545</v>
      </c>
      <c r="F92" s="136" t="s">
        <v>545</v>
      </c>
      <c r="G92" s="173">
        <v>0.25</v>
      </c>
      <c r="H92" s="173" t="s">
        <v>545</v>
      </c>
      <c r="I92" s="179" t="s">
        <v>545</v>
      </c>
      <c r="J92" s="28" t="s">
        <v>545</v>
      </c>
      <c r="L92" s="204"/>
      <c r="M92" s="204"/>
      <c r="N92" s="204"/>
      <c r="O92" s="204"/>
      <c r="P92" s="204"/>
      <c r="Q92" s="204"/>
    </row>
    <row r="93" spans="1:17" ht="27.75" customHeight="1" x14ac:dyDescent="0.2">
      <c r="A93" s="171" t="s">
        <v>509</v>
      </c>
      <c r="B93" s="220"/>
      <c r="C93" s="180"/>
      <c r="D93" s="134" t="s">
        <v>545</v>
      </c>
      <c r="E93" s="135" t="s">
        <v>545</v>
      </c>
      <c r="F93" s="136" t="s">
        <v>545</v>
      </c>
      <c r="G93" s="173">
        <v>0.25</v>
      </c>
      <c r="H93" s="173" t="s">
        <v>545</v>
      </c>
      <c r="I93" s="179" t="s">
        <v>545</v>
      </c>
      <c r="J93" s="28" t="s">
        <v>545</v>
      </c>
      <c r="L93" s="204"/>
      <c r="M93" s="204"/>
      <c r="N93" s="204"/>
      <c r="O93" s="204"/>
      <c r="P93" s="204"/>
      <c r="Q93" s="204"/>
    </row>
    <row r="94" spans="1:17" ht="27.75" customHeight="1" x14ac:dyDescent="0.2">
      <c r="A94" s="171" t="s">
        <v>510</v>
      </c>
      <c r="B94" s="220"/>
      <c r="C94" s="180"/>
      <c r="D94" s="137" t="s">
        <v>545</v>
      </c>
      <c r="E94" s="138" t="s">
        <v>545</v>
      </c>
      <c r="F94" s="136" t="s">
        <v>545</v>
      </c>
      <c r="G94" s="174" t="s">
        <v>545</v>
      </c>
      <c r="H94" s="174" t="s">
        <v>545</v>
      </c>
      <c r="I94" s="178" t="s">
        <v>545</v>
      </c>
      <c r="J94" s="29" t="s">
        <v>545</v>
      </c>
      <c r="L94" s="204"/>
      <c r="M94" s="204"/>
      <c r="N94" s="204"/>
      <c r="O94" s="204"/>
      <c r="P94" s="204"/>
      <c r="Q94" s="204"/>
    </row>
    <row r="95" spans="1:17" ht="27.75" customHeight="1" x14ac:dyDescent="0.2">
      <c r="A95" s="171" t="s">
        <v>511</v>
      </c>
      <c r="B95" s="220"/>
      <c r="C95" s="180"/>
      <c r="D95" s="134" t="s">
        <v>545</v>
      </c>
      <c r="E95" s="135" t="s">
        <v>545</v>
      </c>
      <c r="F95" s="136" t="s">
        <v>545</v>
      </c>
      <c r="G95" s="173" t="s">
        <v>545</v>
      </c>
      <c r="H95" s="174" t="s">
        <v>545</v>
      </c>
      <c r="I95" s="178" t="s">
        <v>545</v>
      </c>
      <c r="J95" s="29" t="s">
        <v>545</v>
      </c>
      <c r="L95" s="204"/>
      <c r="M95" s="204"/>
      <c r="N95" s="204"/>
      <c r="O95" s="204"/>
      <c r="P95" s="204"/>
      <c r="Q95" s="204"/>
    </row>
    <row r="96" spans="1:17" ht="27.75" customHeight="1" x14ac:dyDescent="0.2">
      <c r="A96" s="171" t="s">
        <v>512</v>
      </c>
      <c r="B96" s="220"/>
      <c r="C96" s="180"/>
      <c r="D96" s="134" t="s">
        <v>545</v>
      </c>
      <c r="E96" s="135" t="s">
        <v>545</v>
      </c>
      <c r="F96" s="136" t="s">
        <v>545</v>
      </c>
      <c r="G96" s="173" t="s">
        <v>545</v>
      </c>
      <c r="H96" s="174" t="s">
        <v>545</v>
      </c>
      <c r="I96" s="178" t="s">
        <v>545</v>
      </c>
      <c r="J96" s="29" t="s">
        <v>545</v>
      </c>
      <c r="L96" s="204"/>
      <c r="M96" s="204"/>
      <c r="N96" s="204"/>
      <c r="O96" s="204"/>
      <c r="P96" s="204"/>
      <c r="Q96" s="204"/>
    </row>
    <row r="97" spans="1:17" ht="27.75" customHeight="1" x14ac:dyDescent="0.2">
      <c r="A97" s="171" t="s">
        <v>513</v>
      </c>
      <c r="B97" s="220"/>
      <c r="C97" s="180"/>
      <c r="D97" s="134" t="s">
        <v>545</v>
      </c>
      <c r="E97" s="135" t="s">
        <v>545</v>
      </c>
      <c r="F97" s="136" t="s">
        <v>545</v>
      </c>
      <c r="G97" s="173" t="s">
        <v>545</v>
      </c>
      <c r="H97" s="174" t="s">
        <v>545</v>
      </c>
      <c r="I97" s="178" t="s">
        <v>545</v>
      </c>
      <c r="J97" s="28" t="s">
        <v>545</v>
      </c>
      <c r="L97" s="204"/>
      <c r="M97" s="204"/>
      <c r="N97" s="204"/>
      <c r="O97" s="204"/>
      <c r="P97" s="204"/>
      <c r="Q97" s="204"/>
    </row>
    <row r="98" spans="1:17" ht="27.75" customHeight="1" x14ac:dyDescent="0.2">
      <c r="A98" s="171" t="s">
        <v>514</v>
      </c>
      <c r="B98" s="220"/>
      <c r="C98" s="180"/>
      <c r="D98" s="134" t="s">
        <v>545</v>
      </c>
      <c r="E98" s="135" t="s">
        <v>545</v>
      </c>
      <c r="F98" s="136" t="s">
        <v>545</v>
      </c>
      <c r="G98" s="173" t="s">
        <v>545</v>
      </c>
      <c r="H98" s="174" t="s">
        <v>545</v>
      </c>
      <c r="I98" s="178" t="s">
        <v>545</v>
      </c>
      <c r="J98" s="28" t="s">
        <v>545</v>
      </c>
      <c r="L98" s="204"/>
      <c r="M98" s="204"/>
      <c r="N98" s="204"/>
      <c r="O98" s="204"/>
      <c r="P98" s="204"/>
      <c r="Q98" s="204"/>
    </row>
    <row r="99" spans="1:17" ht="27.75" customHeight="1" x14ac:dyDescent="0.2">
      <c r="A99" s="171" t="s">
        <v>515</v>
      </c>
      <c r="B99" s="220"/>
      <c r="C99" s="180"/>
      <c r="D99" s="134" t="s">
        <v>545</v>
      </c>
      <c r="E99" s="135" t="s">
        <v>545</v>
      </c>
      <c r="F99" s="136" t="s">
        <v>545</v>
      </c>
      <c r="G99" s="173" t="s">
        <v>545</v>
      </c>
      <c r="H99" s="174" t="s">
        <v>545</v>
      </c>
      <c r="I99" s="178" t="s">
        <v>545</v>
      </c>
      <c r="J99" s="28" t="s">
        <v>545</v>
      </c>
      <c r="L99" s="204"/>
      <c r="M99" s="204"/>
      <c r="N99" s="204"/>
      <c r="O99" s="204"/>
      <c r="P99" s="204"/>
      <c r="Q99" s="204"/>
    </row>
  </sheetData>
  <mergeCells count="13">
    <mergeCell ref="F10:G10"/>
    <mergeCell ref="H10:J10"/>
    <mergeCell ref="B1:D1"/>
    <mergeCell ref="F1:H1"/>
    <mergeCell ref="A2:J2"/>
    <mergeCell ref="F4:J4"/>
    <mergeCell ref="F5:G5"/>
    <mergeCell ref="F9:G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8" scale="65" fitToHeight="0" orientation="portrait" r:id="rId1"/>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XFD40"/>
  <sheetViews>
    <sheetView showGridLines="0" tabSelected="1" topLeftCell="A4" zoomScale="80" zoomScaleNormal="80" zoomScaleSheetLayoutView="100" workbookViewId="0">
      <selection activeCell="I14" sqref="I14"/>
    </sheetView>
  </sheetViews>
  <sheetFormatPr defaultRowHeight="12.75" x14ac:dyDescent="0.2"/>
  <cols>
    <col min="1" max="5" width="24" customWidth="1"/>
    <col min="6" max="6" width="56.5703125" customWidth="1"/>
    <col min="9" max="9" width="17.28515625" bestFit="1" customWidth="1"/>
  </cols>
  <sheetData>
    <row r="1" spans="1:16384" s="2" customFormat="1" ht="27.75" customHeight="1" x14ac:dyDescent="0.2">
      <c r="A1" s="131" t="s">
        <v>23</v>
      </c>
      <c r="B1"/>
      <c r="C1" s="130"/>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c r="XFD1"/>
    </row>
    <row r="2" spans="1:16384" s="2" customFormat="1" ht="44.25" customHeight="1" x14ac:dyDescent="0.2">
      <c r="A2" s="292" t="s">
        <v>144</v>
      </c>
      <c r="B2" s="293"/>
      <c r="C2" s="293"/>
      <c r="D2" s="293"/>
      <c r="E2" s="293"/>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47.25" customHeight="1" x14ac:dyDescent="0.2">
      <c r="A3" s="239" t="str">
        <f>Overview!B4&amp; " - Illustrative LLFs for year beginning "&amp;Overview!D4</f>
        <v>Vattenfall Networks Limited - GSP D - Illustrative LLFs for year beginning 1 April 2021</v>
      </c>
      <c r="B3" s="239"/>
      <c r="C3" s="239"/>
      <c r="D3" s="239"/>
      <c r="E3" s="239"/>
    </row>
    <row r="4" spans="1:16384" ht="19.5" customHeight="1" x14ac:dyDescent="0.2">
      <c r="A4" s="294" t="s">
        <v>12</v>
      </c>
      <c r="B4" s="18" t="s">
        <v>4</v>
      </c>
      <c r="C4" s="18" t="s">
        <v>5</v>
      </c>
      <c r="D4" s="18" t="s">
        <v>6</v>
      </c>
      <c r="E4" s="18" t="s">
        <v>7</v>
      </c>
    </row>
    <row r="5" spans="1:16384" ht="19.5" customHeight="1" x14ac:dyDescent="0.2">
      <c r="A5" s="295"/>
      <c r="B5" s="18" t="s">
        <v>13</v>
      </c>
      <c r="C5" s="18" t="s">
        <v>14</v>
      </c>
      <c r="D5" s="18" t="s">
        <v>15</v>
      </c>
      <c r="E5" s="18" t="s">
        <v>16</v>
      </c>
      <c r="H5" s="13"/>
      <c r="I5" s="13"/>
      <c r="J5" s="13"/>
      <c r="K5" s="13"/>
      <c r="L5" s="13"/>
      <c r="M5" s="13"/>
      <c r="N5" s="13"/>
      <c r="O5" s="13"/>
      <c r="P5" s="13"/>
      <c r="Q5" s="13"/>
    </row>
    <row r="6" spans="1:16384" ht="45" customHeight="1" x14ac:dyDescent="0.2">
      <c r="A6" s="192" t="s">
        <v>537</v>
      </c>
      <c r="B6" s="193" t="s">
        <v>538</v>
      </c>
      <c r="C6" s="193" t="s">
        <v>539</v>
      </c>
      <c r="D6" s="194"/>
      <c r="E6" s="194"/>
    </row>
    <row r="7" spans="1:16384" ht="45" customHeight="1" x14ac:dyDescent="0.2">
      <c r="A7" s="192" t="s">
        <v>540</v>
      </c>
      <c r="B7" s="193" t="s">
        <v>538</v>
      </c>
      <c r="C7" s="193" t="s">
        <v>541</v>
      </c>
      <c r="D7" s="195" t="s">
        <v>542</v>
      </c>
      <c r="E7" s="193" t="s">
        <v>543</v>
      </c>
    </row>
    <row r="8" spans="1:16384" ht="45" customHeight="1" x14ac:dyDescent="0.2">
      <c r="A8" s="192" t="s">
        <v>19</v>
      </c>
      <c r="B8" s="193" t="s">
        <v>538</v>
      </c>
      <c r="C8" s="193" t="s">
        <v>539</v>
      </c>
      <c r="D8" s="194"/>
      <c r="E8" s="194"/>
    </row>
    <row r="9" spans="1:16384" ht="25.5" customHeight="1" x14ac:dyDescent="0.2">
      <c r="A9" s="184" t="s">
        <v>17</v>
      </c>
      <c r="B9" s="235" t="s">
        <v>18</v>
      </c>
      <c r="C9" s="236"/>
      <c r="D9" s="236"/>
      <c r="E9" s="237"/>
    </row>
    <row r="10" spans="1:16384" s="13" customFormat="1" x14ac:dyDescent="0.2">
      <c r="A10" s="12"/>
      <c r="B10" s="11"/>
      <c r="C10" s="11"/>
      <c r="D10" s="11"/>
      <c r="E10" s="11"/>
      <c r="H10"/>
      <c r="I10"/>
      <c r="J10"/>
      <c r="K10"/>
      <c r="L10"/>
      <c r="M10"/>
      <c r="N10"/>
      <c r="O10"/>
      <c r="P10"/>
      <c r="Q10"/>
    </row>
    <row r="11" spans="1:16384" x14ac:dyDescent="0.2">
      <c r="B11" s="11"/>
      <c r="C11" s="11"/>
      <c r="D11" s="11"/>
      <c r="E11" s="11"/>
    </row>
    <row r="12" spans="1:16384" ht="22.5" customHeight="1" x14ac:dyDescent="0.2">
      <c r="A12" s="243" t="s">
        <v>47</v>
      </c>
      <c r="B12" s="296"/>
      <c r="C12" s="296"/>
      <c r="D12" s="296"/>
      <c r="E12" s="296"/>
      <c r="F12" s="244"/>
    </row>
    <row r="13" spans="1:16384" ht="22.5" customHeight="1" x14ac:dyDescent="0.2">
      <c r="A13" s="243" t="s">
        <v>3</v>
      </c>
      <c r="B13" s="296"/>
      <c r="C13" s="296"/>
      <c r="D13" s="296"/>
      <c r="E13" s="296"/>
      <c r="F13" s="244"/>
    </row>
    <row r="14" spans="1:16384" ht="33" customHeight="1" x14ac:dyDescent="0.2">
      <c r="A14" s="18" t="s">
        <v>48</v>
      </c>
      <c r="B14" s="18" t="s">
        <v>4</v>
      </c>
      <c r="C14" s="18" t="s">
        <v>5</v>
      </c>
      <c r="D14" s="18" t="s">
        <v>6</v>
      </c>
      <c r="E14" s="18" t="s">
        <v>7</v>
      </c>
      <c r="F14" s="18" t="s">
        <v>8</v>
      </c>
    </row>
    <row r="15" spans="1:16384" ht="41.25" customHeight="1" x14ac:dyDescent="0.2">
      <c r="A15" s="1" t="s">
        <v>49</v>
      </c>
      <c r="B15" s="317">
        <v>1.089</v>
      </c>
      <c r="C15" s="317">
        <v>1.1080000000000001</v>
      </c>
      <c r="D15" s="317">
        <v>1.121</v>
      </c>
      <c r="E15" s="317">
        <v>1.139</v>
      </c>
      <c r="F15" s="318" t="s">
        <v>600</v>
      </c>
    </row>
    <row r="16" spans="1:16384" ht="41.25" customHeight="1" x14ac:dyDescent="0.2">
      <c r="A16" s="1" t="s">
        <v>50</v>
      </c>
      <c r="B16" s="317">
        <v>1.0580000000000001</v>
      </c>
      <c r="C16" s="317">
        <v>1.0589999999999999</v>
      </c>
      <c r="D16" s="317">
        <v>1.0640000000000001</v>
      </c>
      <c r="E16" s="317">
        <v>1.0669999999999999</v>
      </c>
      <c r="F16" s="318" t="s">
        <v>601</v>
      </c>
    </row>
    <row r="17" spans="1:6" ht="41.25" customHeight="1" x14ac:dyDescent="0.2">
      <c r="A17" s="1" t="s">
        <v>51</v>
      </c>
      <c r="B17" s="317">
        <v>1.032</v>
      </c>
      <c r="C17" s="317">
        <v>1.0369999999999999</v>
      </c>
      <c r="D17" s="317">
        <v>1.042</v>
      </c>
      <c r="E17" s="317">
        <v>1.0449999999999999</v>
      </c>
      <c r="F17" s="318" t="s">
        <v>602</v>
      </c>
    </row>
    <row r="18" spans="1:6" ht="22.5" customHeight="1" x14ac:dyDescent="0.2">
      <c r="A18" s="1" t="s">
        <v>52</v>
      </c>
      <c r="B18" s="10"/>
      <c r="C18" s="10"/>
      <c r="D18" s="10"/>
      <c r="E18" s="10"/>
      <c r="F18" s="10"/>
    </row>
    <row r="19" spans="1:6" ht="22.5" customHeight="1" x14ac:dyDescent="0.2">
      <c r="A19" s="1" t="s">
        <v>53</v>
      </c>
      <c r="B19" s="10"/>
      <c r="C19" s="10"/>
      <c r="D19" s="10"/>
      <c r="E19" s="10"/>
      <c r="F19" s="10"/>
    </row>
    <row r="20" spans="1:6" ht="22.5" customHeight="1" x14ac:dyDescent="0.2">
      <c r="A20" s="1" t="s">
        <v>53</v>
      </c>
      <c r="B20" s="10"/>
      <c r="C20" s="10"/>
      <c r="D20" s="10"/>
      <c r="E20" s="10"/>
      <c r="F20" s="10"/>
    </row>
    <row r="21" spans="1:6" ht="22.5" customHeight="1" x14ac:dyDescent="0.2">
      <c r="A21" s="1" t="s">
        <v>54</v>
      </c>
      <c r="B21" s="10"/>
      <c r="C21" s="10"/>
      <c r="D21" s="10"/>
      <c r="E21" s="10"/>
      <c r="F21" s="10"/>
    </row>
    <row r="22" spans="1:6" ht="22.5" customHeight="1" x14ac:dyDescent="0.2">
      <c r="A22" s="1" t="s">
        <v>54</v>
      </c>
      <c r="B22" s="10"/>
      <c r="C22" s="10"/>
      <c r="D22" s="10"/>
      <c r="E22" s="10"/>
      <c r="F22" s="10"/>
    </row>
    <row r="24" spans="1:6" ht="22.5" customHeight="1" x14ac:dyDescent="0.2">
      <c r="A24" s="243" t="s">
        <v>55</v>
      </c>
      <c r="B24" s="296"/>
      <c r="C24" s="296"/>
      <c r="D24" s="296"/>
      <c r="E24" s="296"/>
      <c r="F24" s="244"/>
    </row>
    <row r="25" spans="1:6" ht="22.5" customHeight="1" x14ac:dyDescent="0.2">
      <c r="A25" s="243" t="s">
        <v>10</v>
      </c>
      <c r="B25" s="296"/>
      <c r="C25" s="296"/>
      <c r="D25" s="296"/>
      <c r="E25" s="296"/>
      <c r="F25" s="244"/>
    </row>
    <row r="26" spans="1:6" ht="33" customHeight="1" x14ac:dyDescent="0.2">
      <c r="A26" s="18" t="s">
        <v>9</v>
      </c>
      <c r="B26" s="18" t="s">
        <v>4</v>
      </c>
      <c r="C26" s="18" t="s">
        <v>5</v>
      </c>
      <c r="D26" s="18" t="s">
        <v>6</v>
      </c>
      <c r="E26" s="18" t="s">
        <v>7</v>
      </c>
      <c r="F26" s="18" t="s">
        <v>8</v>
      </c>
    </row>
    <row r="27" spans="1:6" ht="22.5" customHeight="1" x14ac:dyDescent="0.2">
      <c r="A27" s="288" t="s">
        <v>563</v>
      </c>
      <c r="B27" s="289"/>
      <c r="C27" s="289"/>
      <c r="D27" s="289"/>
      <c r="E27" s="289"/>
      <c r="F27" s="290"/>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1" spans="1:6" ht="22.5" customHeight="1" x14ac:dyDescent="0.2">
      <c r="A31" s="1"/>
      <c r="B31" s="10"/>
      <c r="C31" s="10"/>
      <c r="D31" s="10"/>
      <c r="E31" s="10"/>
      <c r="F31" s="10"/>
    </row>
    <row r="33" spans="1:6" ht="22.5" customHeight="1" x14ac:dyDescent="0.2">
      <c r="A33" s="243" t="s">
        <v>55</v>
      </c>
      <c r="B33" s="296"/>
      <c r="C33" s="296"/>
      <c r="D33" s="296"/>
      <c r="E33" s="296"/>
      <c r="F33" s="244"/>
    </row>
    <row r="34" spans="1:6" ht="22.5" customHeight="1" x14ac:dyDescent="0.2">
      <c r="A34" s="243" t="s">
        <v>11</v>
      </c>
      <c r="B34" s="296"/>
      <c r="C34" s="296"/>
      <c r="D34" s="296"/>
      <c r="E34" s="296"/>
      <c r="F34" s="244"/>
    </row>
    <row r="35" spans="1:6" ht="33" customHeight="1" x14ac:dyDescent="0.2">
      <c r="A35" s="18" t="s">
        <v>9</v>
      </c>
      <c r="B35" s="18" t="s">
        <v>4</v>
      </c>
      <c r="C35" s="18" t="s">
        <v>5</v>
      </c>
      <c r="D35" s="18" t="s">
        <v>6</v>
      </c>
      <c r="E35" s="18" t="s">
        <v>7</v>
      </c>
      <c r="F35" s="18" t="s">
        <v>8</v>
      </c>
    </row>
    <row r="36" spans="1:6" ht="22.5" customHeight="1" x14ac:dyDescent="0.2">
      <c r="A36" s="288" t="s">
        <v>563</v>
      </c>
      <c r="B36" s="289"/>
      <c r="C36" s="289"/>
      <c r="D36" s="289"/>
      <c r="E36" s="289"/>
      <c r="F36" s="290"/>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row r="40" spans="1:6" ht="22.5" customHeight="1" x14ac:dyDescent="0.2">
      <c r="A40" s="1"/>
      <c r="B40" s="10"/>
      <c r="C40" s="10"/>
      <c r="D40" s="10"/>
      <c r="E40" s="10"/>
      <c r="F40" s="10"/>
    </row>
  </sheetData>
  <sortState xmlns:xlrd2="http://schemas.microsoft.com/office/spreadsheetml/2017/richdata2" ref="H4:Q11">
    <sortCondition ref="H4:H11"/>
  </sortState>
  <mergeCells count="12">
    <mergeCell ref="A27:F27"/>
    <mergeCell ref="A36:F36"/>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10"/>
  <sheetViews>
    <sheetView zoomScale="80" zoomScaleNormal="80" zoomScaleSheetLayoutView="100" workbookViewId="0">
      <selection activeCell="P23" sqref="P23"/>
    </sheetView>
  </sheetViews>
  <sheetFormatPr defaultRowHeight="27.75" customHeight="1" x14ac:dyDescent="0.2"/>
  <cols>
    <col min="1" max="2" width="16" style="2" customWidth="1"/>
    <col min="3" max="3" width="6.28515625" style="2" bestFit="1" customWidth="1"/>
    <col min="4" max="4" width="20.7109375" style="2" customWidth="1"/>
    <col min="5" max="5" width="16.42578125" style="3" customWidth="1"/>
    <col min="6" max="6" width="6.28515625" style="3" bestFit="1" customWidth="1"/>
    <col min="7" max="7" width="20.7109375" style="2" customWidth="1"/>
    <col min="8" max="8" width="50.5703125" style="3" customWidth="1"/>
    <col min="9" max="10" width="15.5703125" style="3" customWidth="1"/>
    <col min="11" max="11" width="15.5703125" style="8" customWidth="1"/>
    <col min="12" max="13" width="15.5703125" style="4" customWidth="1"/>
    <col min="14" max="17" width="15.5703125" style="2" customWidth="1"/>
    <col min="18" max="16384" width="9.140625" style="2"/>
  </cols>
  <sheetData>
    <row r="1" spans="1:16" ht="100.5" customHeight="1" x14ac:dyDescent="0.2">
      <c r="A1" s="14" t="s">
        <v>23</v>
      </c>
      <c r="B1" s="14"/>
      <c r="C1" s="14"/>
      <c r="D1" s="14"/>
      <c r="G1" s="20"/>
      <c r="H1" s="300" t="s">
        <v>146</v>
      </c>
      <c r="I1" s="301"/>
    </row>
    <row r="2" spans="1:16" ht="27.75" customHeight="1" x14ac:dyDescent="0.2">
      <c r="A2" s="256" t="s">
        <v>145</v>
      </c>
      <c r="B2" s="257"/>
      <c r="C2" s="257"/>
      <c r="D2" s="257"/>
      <c r="E2" s="257"/>
      <c r="F2" s="257"/>
      <c r="G2" s="257"/>
      <c r="H2" s="257"/>
      <c r="I2" s="257"/>
      <c r="J2" s="257"/>
      <c r="K2" s="257"/>
      <c r="L2" s="257"/>
      <c r="M2" s="257"/>
      <c r="N2" s="257"/>
      <c r="O2" s="257"/>
      <c r="P2" s="258"/>
    </row>
    <row r="3" spans="1:16" ht="17.25" customHeight="1" x14ac:dyDescent="0.2">
      <c r="A3" s="14"/>
      <c r="B3" s="14"/>
      <c r="C3" s="14"/>
      <c r="D3" s="14"/>
      <c r="G3" s="20"/>
    </row>
    <row r="4" spans="1:16" s="9" customFormat="1" ht="25.5" customHeight="1" x14ac:dyDescent="0.2">
      <c r="A4" s="256" t="str">
        <f>Overview!B4&amp; " - Effective from "&amp;Overview!D4&amp;" - "&amp;Overview!E4&amp;" new designated EHV charges"</f>
        <v>Vattenfall Networks Limited - GSP D - Effective from 1 April 2021 - Submitted new designated EHV charges</v>
      </c>
      <c r="B4" s="257"/>
      <c r="C4" s="257"/>
      <c r="D4" s="257"/>
      <c r="E4" s="257"/>
      <c r="F4" s="257"/>
      <c r="G4" s="257"/>
      <c r="H4" s="257"/>
      <c r="I4" s="257"/>
      <c r="J4" s="257"/>
      <c r="K4" s="257"/>
      <c r="L4" s="257"/>
      <c r="M4" s="257"/>
      <c r="N4" s="257"/>
      <c r="O4" s="257"/>
      <c r="P4" s="258"/>
    </row>
    <row r="5" spans="1:16" ht="69.75" customHeight="1" x14ac:dyDescent="0.2">
      <c r="A5" s="23" t="s">
        <v>149</v>
      </c>
      <c r="B5" s="23" t="s">
        <v>57</v>
      </c>
      <c r="C5" s="23" t="s">
        <v>40</v>
      </c>
      <c r="D5" s="23" t="s">
        <v>41</v>
      </c>
      <c r="E5" s="23" t="s">
        <v>58</v>
      </c>
      <c r="F5" s="23" t="s">
        <v>40</v>
      </c>
      <c r="G5" s="23" t="s">
        <v>42</v>
      </c>
      <c r="H5" s="62" t="s">
        <v>34</v>
      </c>
      <c r="I5" s="62" t="str">
        <f>'Annex 2 EHV charges'!H10</f>
        <v>Import
Super Red
unit charge
(p/kWh)</v>
      </c>
      <c r="J5" s="62" t="str">
        <f>'Annex 2 EHV charges'!I10</f>
        <v>Import
fixed charge
(p/day)</v>
      </c>
      <c r="K5" s="62" t="str">
        <f>'Annex 2 EHV charges'!J10</f>
        <v>Import
capacity charge
(p/kVA/day)</v>
      </c>
      <c r="L5" s="62" t="str">
        <f>'Annex 2 EHV charges'!K10</f>
        <v>Import
exceeded capacity charge
(p/kVA/day)</v>
      </c>
      <c r="M5" s="62" t="str">
        <f>'Annex 2 EHV charges'!L10</f>
        <v>Export
Super Red
unit charge
(p/kWh)</v>
      </c>
      <c r="N5" s="62" t="str">
        <f>'Annex 2 EHV charges'!M10</f>
        <v>Export
fixed charge
(p/day)</v>
      </c>
      <c r="O5" s="62" t="str">
        <f>'Annex 2 EHV charges'!N10</f>
        <v>Export
capacity charge
(p/kVA/day)</v>
      </c>
      <c r="P5" s="62" t="str">
        <f>'Annex 2 EHV charges'!O10</f>
        <v>Export
exceeded capacity charge
(p/kVA/day)</v>
      </c>
    </row>
    <row r="6" spans="1:16" ht="22.5" customHeight="1" x14ac:dyDescent="0.2">
      <c r="A6" s="297" t="s">
        <v>562</v>
      </c>
      <c r="B6" s="298"/>
      <c r="C6" s="298"/>
      <c r="D6" s="298"/>
      <c r="E6" s="298"/>
      <c r="F6" s="298"/>
      <c r="G6" s="298"/>
      <c r="H6" s="298"/>
      <c r="I6" s="298"/>
      <c r="J6" s="298"/>
      <c r="K6" s="298"/>
      <c r="L6" s="298"/>
      <c r="M6" s="298"/>
      <c r="N6" s="298"/>
      <c r="O6" s="298"/>
      <c r="P6" s="299"/>
    </row>
    <row r="8" spans="1:16" ht="27.75" customHeight="1" x14ac:dyDescent="0.2">
      <c r="A8" s="256" t="str">
        <f>Overview!B4&amp; " - Effective from "&amp;Overview!D4&amp;" - "&amp;Overview!E4&amp;" new designated EHV line loss factors"</f>
        <v>Vattenfall Networks Limited - GSP D - Effective from 1 April 2021 - Submitted new designated EHV line loss factors</v>
      </c>
      <c r="B8" s="257"/>
      <c r="C8" s="257"/>
      <c r="D8" s="257"/>
      <c r="E8" s="257"/>
      <c r="F8" s="257"/>
      <c r="G8" s="257"/>
      <c r="H8" s="257"/>
      <c r="I8" s="257"/>
      <c r="J8" s="257"/>
      <c r="K8" s="257"/>
      <c r="L8" s="257"/>
      <c r="M8" s="257"/>
      <c r="N8" s="257"/>
      <c r="O8" s="257"/>
      <c r="P8" s="258"/>
    </row>
    <row r="9" spans="1:16" ht="62.25" customHeight="1" x14ac:dyDescent="0.2">
      <c r="A9" s="23" t="s">
        <v>149</v>
      </c>
      <c r="B9" s="23" t="s">
        <v>57</v>
      </c>
      <c r="C9" s="23" t="s">
        <v>40</v>
      </c>
      <c r="D9" s="23" t="s">
        <v>41</v>
      </c>
      <c r="E9" s="23" t="s">
        <v>58</v>
      </c>
      <c r="F9" s="23" t="s">
        <v>40</v>
      </c>
      <c r="G9" s="23" t="s">
        <v>42</v>
      </c>
      <c r="H9" s="62" t="s">
        <v>34</v>
      </c>
      <c r="I9" s="25" t="s">
        <v>117</v>
      </c>
      <c r="J9" s="25" t="s">
        <v>116</v>
      </c>
      <c r="K9" s="25" t="s">
        <v>118</v>
      </c>
      <c r="L9" s="25" t="s">
        <v>119</v>
      </c>
      <c r="M9" s="26" t="s">
        <v>120</v>
      </c>
      <c r="N9" s="26" t="s">
        <v>121</v>
      </c>
      <c r="O9" s="26" t="s">
        <v>122</v>
      </c>
      <c r="P9" s="26" t="s">
        <v>123</v>
      </c>
    </row>
    <row r="10" spans="1:16" ht="22.5" customHeight="1" x14ac:dyDescent="0.2">
      <c r="A10" s="297" t="s">
        <v>562</v>
      </c>
      <c r="B10" s="298"/>
      <c r="C10" s="298"/>
      <c r="D10" s="298"/>
      <c r="E10" s="298"/>
      <c r="F10" s="298"/>
      <c r="G10" s="298"/>
      <c r="H10" s="298"/>
      <c r="I10" s="298"/>
      <c r="J10" s="298"/>
      <c r="K10" s="298"/>
      <c r="L10" s="298"/>
      <c r="M10" s="298"/>
      <c r="N10" s="298"/>
      <c r="O10" s="298"/>
      <c r="P10" s="299"/>
    </row>
  </sheetData>
  <mergeCells count="6">
    <mergeCell ref="A10:P10"/>
    <mergeCell ref="A4:P4"/>
    <mergeCell ref="A2:P2"/>
    <mergeCell ref="A8:P8"/>
    <mergeCell ref="H1:I1"/>
    <mergeCell ref="A6:P6"/>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1"/>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E40D58F0B1A244AB9375C4DB2BB34E0" ma:contentTypeVersion="13" ma:contentTypeDescription="Create a new document." ma:contentTypeScope="" ma:versionID="817f8d28f567c6ad30603eade915e926">
  <xsd:schema xmlns:xsd="http://www.w3.org/2001/XMLSchema" xmlns:xs="http://www.w3.org/2001/XMLSchema" xmlns:p="http://schemas.microsoft.com/office/2006/metadata/properties" xmlns:ns2="2a1259a8-9be4-4f50-8927-e6dd8ca9402d" xmlns:ns3="94af55c4-dc31-4416-a1d1-57b398e80a0e" xmlns:ns4="e4f802a2-7df3-4f29-91a4-87f241ace78f" targetNamespace="http://schemas.microsoft.com/office/2006/metadata/properties" ma:root="true" ma:fieldsID="2b4d85ff4b01ee45f7f8d6338e6e7799" ns2:_="" ns3:_="" ns4:_="">
    <xsd:import namespace="2a1259a8-9be4-4f50-8927-e6dd8ca9402d"/>
    <xsd:import namespace="94af55c4-dc31-4416-a1d1-57b398e80a0e"/>
    <xsd:import namespace="e4f802a2-7df3-4f29-91a4-87f241ace78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af55c4-dc31-4416-a1d1-57b398e80a0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f802a2-7df3-4f29-91a4-87f241ace78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a1259a8-9be4-4f50-8927-e6dd8ca9402d">PJ2F3F4CZDAH-1317181403-12157</_dlc_DocId>
    <_dlc_DocIdUrl xmlns="2a1259a8-9be4-4f50-8927-e6dd8ca9402d">
      <Url>https://vattenfall.sharepoint.com/sites/DNUVNL/_layouts/15/DocIdRedir.aspx?ID=PJ2F3F4CZDAH-1317181403-12157</Url>
      <Description>PJ2F3F4CZDAH-1317181403-12157</Description>
    </_dlc_DocIdUrl>
  </documentManagement>
</p:properties>
</file>

<file path=customXml/itemProps1.xml><?xml version="1.0" encoding="utf-8"?>
<ds:datastoreItem xmlns:ds="http://schemas.openxmlformats.org/officeDocument/2006/customXml" ds:itemID="{66A08463-8634-4702-BB7E-FB2C66376F09}">
  <ds:schemaRefs>
    <ds:schemaRef ds:uri="http://schemas.microsoft.com/sharepoint/v3/contenttype/forms"/>
  </ds:schemaRefs>
</ds:datastoreItem>
</file>

<file path=customXml/itemProps2.xml><?xml version="1.0" encoding="utf-8"?>
<ds:datastoreItem xmlns:ds="http://schemas.openxmlformats.org/officeDocument/2006/customXml" ds:itemID="{BBBB3819-6B7E-4AEE-97AD-D2F9CB3FA1BB}">
  <ds:schemaRefs>
    <ds:schemaRef ds:uri="http://schemas.microsoft.com/sharepoint/events"/>
  </ds:schemaRefs>
</ds:datastoreItem>
</file>

<file path=customXml/itemProps3.xml><?xml version="1.0" encoding="utf-8"?>
<ds:datastoreItem xmlns:ds="http://schemas.openxmlformats.org/officeDocument/2006/customXml" ds:itemID="{13D6596F-E049-4073-8B06-23A879A3C2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94af55c4-dc31-4416-a1d1-57b398e80a0e"/>
    <ds:schemaRef ds:uri="e4f802a2-7df3-4f29-91a4-87f241ace7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F64A49-A284-42C4-8804-577E91BCF7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4af55c4-dc31-4416-a1d1-57b398e80a0e"/>
    <ds:schemaRef ds:uri="http://purl.org/dc/elements/1.1/"/>
    <ds:schemaRef ds:uri="http://schemas.microsoft.com/office/2006/metadata/properties"/>
    <ds:schemaRef ds:uri="e4f802a2-7df3-4f29-91a4-87f241ace78f"/>
    <ds:schemaRef ds:uri="http://www.w3.org/XML/1998/namespace"/>
    <ds:schemaRef ds:uri="http://purl.org/dc/dcmitype/"/>
    <ds:schemaRef ds:uri="2a1259a8-9be4-4f50-8927-e6dd8ca9402d"/>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0</ap:DocSecurity>
  <ap:ScaleCrop>false</ap:ScaleCrop>
  <ap:HeadingPairs>
    <vt:vector baseType="variant" size="4">
      <vt:variant>
        <vt:lpstr>Worksheets</vt:lpstr>
      </vt:variant>
      <vt:variant>
        <vt:i4>13</vt:i4>
      </vt:variant>
      <vt:variant>
        <vt:lpstr>Named Ranges</vt:lpstr>
      </vt:variant>
      <vt:variant>
        <vt:i4>18</vt:i4>
      </vt:variant>
    </vt:vector>
  </ap:HeadingPairs>
  <ap:TitlesOfParts>
    <vt:vector baseType="lpstr" size="31">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terms:created xsi:type="dcterms:W3CDTF">2020-02-17T13:03:54.0000000Z</dcterms:created>
  <dcterms:modified xsi:type="dcterms:W3CDTF">2020-12-18T19:35:03.0000000Z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0x0101006E40D58F0B1A244AB9375C4DB2BB34E0</vt:lpwstr>
  </property>
  <property fmtid="{D5CDD505-2E9C-101B-9397-08002B2CF9AE}" pid="3" name="_dlc_DocIdItemGuid">
    <vt:lpwstr>2dddfc5a-f783-42e4-a4f3-fe847e27bc9f</vt:lpwstr>
  </property>
  <property fmtid="{D5CDD505-2E9C-101B-9397-08002B2CF9AE}" pid="4" name="MSIP_Label_6431d30e-c018-4f72-ad4c-e56e9d03b1f0_Enabled">
    <vt:lpwstr>true</vt:lpwstr>
  </property>
  <property fmtid="{D5CDD505-2E9C-101B-9397-08002B2CF9AE}" pid="5" name="MSIP_Label_6431d30e-c018-4f72-ad4c-e56e9d03b1f0_SetDate">
    <vt:lpwstr>2020-12-18T19:34:55Z</vt:lpwstr>
  </property>
  <property fmtid="{D5CDD505-2E9C-101B-9397-08002B2CF9AE}" pid="6" name="MSIP_Label_6431d30e-c018-4f72-ad4c-e56e9d03b1f0_Method">
    <vt:lpwstr>Standard</vt:lpwstr>
  </property>
  <property fmtid="{D5CDD505-2E9C-101B-9397-08002B2CF9AE}" pid="7" name="MSIP_Label_6431d30e-c018-4f72-ad4c-e56e9d03b1f0_Name">
    <vt:lpwstr>6431d30e-c018-4f72-ad4c-e56e9d03b1f0</vt:lpwstr>
  </property>
  <property fmtid="{D5CDD505-2E9C-101B-9397-08002B2CF9AE}" pid="8" name="MSIP_Label_6431d30e-c018-4f72-ad4c-e56e9d03b1f0_SiteId">
    <vt:lpwstr>f8be18a6-f648-4a47-be73-86d6c5c6604d</vt:lpwstr>
  </property>
  <property fmtid="{D5CDD505-2E9C-101B-9397-08002B2CF9AE}" pid="9" name="MSIP_Label_6431d30e-c018-4f72-ad4c-e56e9d03b1f0_ActionId">
    <vt:lpwstr>b8d6907c-1cf3-4fe8-8d7e-776fa37dae17</vt:lpwstr>
  </property>
  <property fmtid="{D5CDD505-2E9C-101B-9397-08002B2CF9AE}" pid="10" name="MSIP_Label_6431d30e-c018-4f72-ad4c-e56e9d03b1f0_ContentBits">
    <vt:lpwstr>2</vt:lpwstr>
  </property>
</Properties>
</file>